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Program" sheetId="2" state="visible" r:id="rId2"/>
    <sheet xmlns:r="http://schemas.openxmlformats.org/officeDocument/2006/relationships" name="Budget" sheetId="3" state="visible" r:id="rId3"/>
    <sheet xmlns:r="http://schemas.openxmlformats.org/officeDocument/2006/relationships" name="Stödberättigande" sheetId="4" state="visible" r:id="rId4"/>
    <sheet xmlns:r="http://schemas.openxmlformats.org/officeDocument/2006/relationships" name="Nyckeltal" sheetId="5" state="visible" r:id="rId5"/>
    <sheet xmlns:r="http://schemas.openxmlformats.org/officeDocument/2006/relationships" name="Milstolpar" sheetId="6" state="visible" r:id="rId6"/>
    <sheet xmlns:r="http://schemas.openxmlformats.org/officeDocument/2006/relationships" name="Källor" sheetId="7" state="visible" r:id="rId7"/>
  </sheets>
  <definedNames>
    <definedName name="_xlnm._FilterDatabase" localSheetId="1" hidden="1">'Program'!$A$1:$Q$50</definedName>
  </definedNames>
  <calcPr calcId="124519" fullCalcOnLoad="1"/>
</workbook>
</file>

<file path=xl/styles.xml><?xml version="1.0" encoding="utf-8"?>
<styleSheet xmlns="http://schemas.openxmlformats.org/spreadsheetml/2006/main">
  <numFmts count="2">
    <numFmt numFmtId="164" formatCode="0.0%"/>
    <numFmt numFmtId="165" formatCode="+0.0%;-0.0%"/>
  </numFmts>
  <fonts count="9">
    <font>
      <name val="Calibri"/>
      <family val="2"/>
      <color theme="1"/>
      <sz val="11"/>
      <scheme val="minor"/>
    </font>
    <font>
      <b val="1"/>
      <color rgb="000D1B2A"/>
      <sz val="16"/>
    </font>
    <font>
      <color rgb="0044505C"/>
      <sz val="11"/>
    </font>
    <font>
      <b val="1"/>
    </font>
    <font>
      <i val="1"/>
      <color rgb="0044505C"/>
    </font>
    <font>
      <color rgb="006B7785"/>
      <sz val="9"/>
    </font>
    <font>
      <b val="1"/>
      <color rgb="00FFFFFF"/>
    </font>
    <font>
      <color rgb="001F4E79"/>
      <u val="single"/>
    </font>
    <font>
      <i val="1"/>
      <color rgb="008A5A00"/>
    </font>
  </fonts>
  <fills count="5">
    <fill>
      <patternFill/>
    </fill>
    <fill>
      <patternFill patternType="gray125"/>
    </fill>
    <fill>
      <patternFill patternType="solid">
        <fgColor rgb="00E85D04"/>
      </patternFill>
    </fill>
    <fill>
      <patternFill patternType="solid">
        <fgColor rgb="00FFF7D6"/>
      </patternFill>
    </fill>
    <fill>
      <patternFill patternType="solid">
        <fgColor rgb="00EEF2F6"/>
      </patternFill>
    </fill>
  </fills>
  <borders count="2">
    <border>
      <left/>
      <right/>
      <top/>
      <bottom/>
      <diagonal/>
    </border>
    <border>
      <left style="thin">
        <color rgb="00C9CFD6"/>
      </left>
      <right style="thin">
        <color rgb="00C9CFD6"/>
      </right>
      <top style="thin">
        <color rgb="00C9CFD6"/>
      </top>
      <bottom style="thin">
        <color rgb="00C9CFD6"/>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2" borderId="1" applyAlignment="1" pivotButton="0" quotePrefix="0" xfId="0">
      <alignment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3" fontId="0" fillId="0" borderId="1" applyAlignment="1" pivotButton="0" quotePrefix="0" xfId="0">
      <alignment vertical="top" wrapText="1"/>
    </xf>
    <xf numFmtId="0" fontId="3" fillId="0" borderId="1" applyAlignment="1" pivotButton="0" quotePrefix="0" xfId="0">
      <alignment vertical="top" wrapText="1"/>
    </xf>
    <xf numFmtId="0" fontId="7" fillId="0" borderId="1" applyAlignment="1" pivotButton="0" quotePrefix="0" xfId="0">
      <alignment vertical="top" wrapText="1"/>
    </xf>
    <xf numFmtId="0" fontId="8" fillId="0" borderId="0" pivotButton="0" quotePrefix="0" xfId="0"/>
    <xf numFmtId="0" fontId="0" fillId="3" borderId="0" pivotButton="0" quotePrefix="0" xfId="0"/>
    <xf numFmtId="49" fontId="0" fillId="4" borderId="0" pivotButton="0" quotePrefix="0" xfId="0"/>
    <xf numFmtId="164" fontId="0" fillId="4" borderId="0" pivotButton="0" quotePrefix="0" xfId="0"/>
    <xf numFmtId="164" fontId="0" fillId="3" borderId="0" pivotButton="0" quotePrefix="0" xfId="0"/>
    <xf numFmtId="164" fontId="3" fillId="4" borderId="0" pivotButton="0" quotePrefix="0" xfId="0"/>
    <xf numFmtId="3" fontId="0" fillId="4" borderId="0" pivotButton="0" quotePrefix="0" xfId="0"/>
    <xf numFmtId="1" fontId="0" fillId="3" borderId="0" pivotButton="0" quotePrefix="0" xfId="0"/>
    <xf numFmtId="3" fontId="0" fillId="3" borderId="0" pivotButton="0" quotePrefix="0" xfId="0"/>
    <xf numFmtId="9" fontId="0" fillId="3" borderId="0" pivotButton="0" quotePrefix="0" xfId="0"/>
    <xf numFmtId="0" fontId="0" fillId="4" borderId="0" applyAlignment="1" pivotButton="0" quotePrefix="0" xfId="0">
      <alignment vertical="top" wrapText="1"/>
    </xf>
    <xf numFmtId="0" fontId="3" fillId="0" borderId="0" applyAlignment="1" pivotButton="0" quotePrefix="0" xfId="0">
      <alignment vertical="top" wrapText="1"/>
    </xf>
    <xf numFmtId="3" fontId="3" fillId="4" borderId="0" pivotButton="0" quotePrefix="0" xfId="0"/>
    <xf numFmtId="49" fontId="0" fillId="4" borderId="0" applyAlignment="1" pivotButton="0" quotePrefix="0" xfId="0">
      <alignment vertical="top" wrapText="1"/>
    </xf>
    <xf numFmtId="0" fontId="0" fillId="4" borderId="0" pivotButton="0" quotePrefix="0" xfId="0"/>
    <xf numFmtId="165" fontId="0" fillId="4" borderId="0" pivotButton="0" quotePrefix="0" xfId="0"/>
    <xf numFmtId="0" fontId="0" fillId="3"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dxfs count="3">
    <dxf>
      <fill>
        <patternFill patternType="solid">
          <fgColor rgb="00F8D7D3"/>
        </patternFill>
      </fill>
    </dxf>
    <dxf>
      <fill>
        <patternFill patternType="solid">
          <fgColor rgb="00DDF0E3"/>
        </patternFill>
      </fill>
    </dxf>
    <dxf>
      <fill>
        <patternFill patternType="solid">
          <fgColor rgb="00FCEF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_rels/sheet7.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sheet1.xml><?xml version="1.0" encoding="utf-8"?>
<worksheet xmlns="http://schemas.openxmlformats.org/spreadsheetml/2006/main">
  <sheetPr>
    <outlinePr summaryBelow="1" summaryRight="1"/>
    <pageSetUpPr/>
  </sheetPr>
  <dimension ref="A1:A16"/>
  <sheetViews>
    <sheetView showGridLines="0" workbookViewId="0">
      <selection activeCell="A1" sqref="A1"/>
    </sheetView>
  </sheetViews>
  <sheetFormatPr baseColWidth="8" defaultRowHeight="15"/>
  <cols>
    <col width="118" customWidth="1" min="1" max="1"/>
  </cols>
  <sheetData>
    <row r="1">
      <c r="A1" s="1" t="inlineStr">
        <is>
          <t>Stöd- och skattepaket för Västeuropa</t>
        </is>
      </c>
    </row>
    <row r="2" ht="46" customHeight="1">
      <c r="A2" s="2" t="inlineStr">
        <is>
          <t>Varje instrument som hittats och som kan bära ett projekt för maskinövervakning, MES, IIoT eller energimätning på ungefär 30 000 till 300 000 EUR i Tyskland, Italien, Spanien, Portugal, Nederländerna, Belgien, Österrike, Sverige, Danmark, Finland, Schweiz och Turkiet — med den budgeträkning som gör en rubriksatt stödnivå till en nettokostnad.</t>
        </is>
      </c>
    </row>
    <row r="4">
      <c r="A4" s="3" t="inlineStr">
        <is>
          <t>Så använder du arbetsboken</t>
        </is>
      </c>
    </row>
    <row r="5" ht="30" customHeight="1">
      <c r="A5" s="4" t="inlineStr">
        <is>
          <t>1. Program: leta upp ditt land. Varje rad bär stödnivån, lägsta och högsta belopp, statusen den 22 september 2026, den officiella URL:en och datumet på källan. Stängda och avslutade program finns med och är märkta, eftersom folk fortfarande frågar om dem.</t>
        </is>
      </c>
    </row>
    <row r="6" ht="30" customHeight="1">
      <c r="A6" s="4" t="inlineStr">
        <is>
          <t>2. Läs kolumnen Noter innan du använder en siffra. Där forskningen inte kunnat fastställa ett tal står det; där två officiella källor går isär visas båda. Ingenting här är uppskattat.</t>
        </is>
      </c>
    </row>
    <row r="7" ht="30" customHeight="1">
      <c r="A7" s="4" t="inlineStr">
        <is>
          <t>3. Budget: välj ett program i rullistan. Stödnivån, taken, valutan och instrumenttypen hämtas från bladet Program. Fyll i dina kostnadsrader och markeringarna, så ger bladet den stödberättigande basen, stödbeloppet, din nettokostnad och den effektiva stödnivån.</t>
        </is>
      </c>
    </row>
    <row r="8" ht="30" customHeight="1">
      <c r="A8" s="4" t="inlineStr">
        <is>
          <t>4. Stödberättigande: arbeta dig igenom checklistan. Det är villkoren som avgör en ansökan — och de formella grindarna (förhandsanmälan, prenotazione, arbetenas start, de minimis) som fäller en ansökan i efterhand.</t>
        </is>
      </c>
    </row>
    <row r="9" ht="30" customHeight="1">
      <c r="A9" s="4" t="inlineStr">
        <is>
          <t>5. Nyckeltal: ange det utgångsvärde du mäter i dag och det mål du binder dig vid, med metoden, datakällan, mätintervallet, hur länge du sparar data och vad du skulle visa en kontrollant. Bedömarna premierar mätbara, verifierbara nyckeltal — och ett kontrollbesök flera år senare ber om samma siffror igen.</t>
        </is>
      </c>
    </row>
    <row r="10" ht="30" customHeight="1">
      <c r="A10" s="4" t="inlineStr">
        <is>
          <t>6. Milstolpar: planera projektet så att utgångsvärdet är uppmätt innan något beställs och resultatet mäts på samma sätt efteråt. Bladet flaggar när beställningen kommer före utgångsvärdet.</t>
        </is>
      </c>
    </row>
    <row r="11" ht="30" customHeight="1">
      <c r="A11" s="4" t="inlineStr">
        <is>
          <t>7. Källor: varje URL, klassad som officiell eller sekundär, med datumet på källan eller datumet den lästes.</t>
        </is>
      </c>
    </row>
    <row r="13">
      <c r="A13" s="4" t="inlineStr">
        <is>
          <t>De skuggade cellerna fyller du i själv. Celler med grå bakgrund är beräknade — skriv inte över dem.</t>
        </is>
      </c>
    </row>
    <row r="14" ht="44" customHeight="1">
      <c r="A14" s="5" t="inlineStr">
        <is>
          <t>Det här är ett planeringsverktyg, inte stödrådgivning. Stödnivåer, tak och listor över stödberättigande kostnader ändras, budgetar tar slut mitt under året, och utlysningens dokumentation gäller alltid före. Kontrollera den aktuella utlysningen på myndighetens egen sida innan du binder dig vid något.</t>
        </is>
      </c>
    </row>
    <row r="15">
      <c r="A15" s="4" t="inlineStr">
        <is>
          <t>Status den 22 september 2026. Programregler, stödnivåer och statistik ändras — kontrollera den officiella källan innan du förlitar dig på någon siffra här.</t>
        </is>
      </c>
    </row>
    <row r="16">
      <c r="A16" s="6" t="inlineStr">
        <is>
          <t>Ges ut av TEEPTRAK SAS (programvara för produktionsövervakning och OEE), Paris · Chicago · Shenzhen · Bukarest. Fri att använda och sprida.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52"/>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44" customWidth="1" min="3" max="3"/>
    <col width="34" customWidth="1" min="4" max="4"/>
    <col width="30" customWidth="1" min="5" max="5"/>
    <col width="20" customWidth="1" min="6" max="6"/>
    <col width="60" customWidth="1" min="7" max="7"/>
    <col width="46" customWidth="1" min="8" max="8"/>
    <col width="16" customWidth="1" min="9" max="9"/>
    <col width="14" customWidth="1" min="10" max="10"/>
    <col width="16" customWidth="1" min="11" max="11"/>
    <col width="10" customWidth="1" min="12" max="12"/>
    <col width="16" customWidth="1" min="13" max="13"/>
    <col width="52" customWidth="1" min="14" max="14"/>
    <col width="60" customWidth="1" min="15" max="15"/>
    <col width="78" customWidth="1" min="16" max="16"/>
    <col width="54" customWidth="1" min="17" max="17"/>
  </cols>
  <sheetData>
    <row r="1" ht="40" customHeight="1">
      <c r="A1" s="7" t="inlineStr">
        <is>
          <t>#</t>
        </is>
      </c>
      <c r="B1" s="7" t="inlineStr">
        <is>
          <t>Land</t>
        </is>
      </c>
      <c r="C1" s="7" t="inlineStr">
        <is>
          <t>Program (officiellt namn)</t>
        </is>
      </c>
      <c r="D1" s="7" t="inlineStr">
        <is>
          <t>Engelsk motsvarighet</t>
        </is>
      </c>
      <c r="E1" s="7" t="inlineStr">
        <is>
          <t>Myndighet</t>
        </is>
      </c>
      <c r="F1" s="7" t="inlineStr">
        <is>
          <t>Instrument</t>
        </is>
      </c>
      <c r="G1" s="7" t="inlineStr">
        <is>
          <t>Vad det finansierar</t>
        </is>
      </c>
      <c r="H1" s="7" t="inlineStr">
        <is>
          <t>Stödnivå (som publicerad)</t>
        </is>
      </c>
      <c r="I1" s="7" t="inlineStr">
        <is>
          <t>Stödnivå som bladet Budget använder</t>
        </is>
      </c>
      <c r="J1" s="7" t="inlineStr">
        <is>
          <t>Lägsta belopp</t>
        </is>
      </c>
      <c r="K1" s="7" t="inlineStr">
        <is>
          <t>Högsta belopp</t>
        </is>
      </c>
      <c r="L1" s="7" t="inlineStr">
        <is>
          <t>Valuta</t>
        </is>
      </c>
      <c r="M1" s="7" t="inlineStr">
        <is>
          <t>Vad maxbeloppet begränsar</t>
        </is>
      </c>
      <c r="N1" s="7" t="inlineStr">
        <is>
          <t>Status</t>
        </is>
      </c>
      <c r="O1" s="7" t="inlineStr">
        <is>
          <t>Status den 22 september 2026</t>
        </is>
      </c>
      <c r="P1" s="7" t="inlineStr">
        <is>
          <t>Noter, förbehåll och motstridiga uppgifter</t>
        </is>
      </c>
      <c r="Q1" s="7" t="inlineStr">
        <is>
          <t>Officiell sida</t>
        </is>
      </c>
    </row>
    <row r="2">
      <c r="A2" s="8" t="n">
        <v>1</v>
      </c>
      <c r="B2" s="8" t="inlineStr">
        <is>
          <t>Italien</t>
        </is>
      </c>
      <c r="C2" s="8" t="inlineStr">
        <is>
          <t>Transizione 5.0 (credito d’imposta)</t>
        </is>
      </c>
      <c r="D2" s="8" t="inlineStr">
        <is>
          <t>Transition 5.0 tax credit</t>
        </is>
      </c>
      <c r="E2" s="8" t="inlineStr">
        <is>
          <t>MIMIT / GSE</t>
        </is>
      </c>
      <c r="F2" s="8" t="inlineStr">
        <is>
          <t>Skattereduktion</t>
        </is>
      </c>
      <c r="G2" s="8" t="inlineStr">
        <is>
          <t>Software, systems, platforms and applications for continuous monitoring and visualisation of energy consumption, IoT sensors, and 4.0 tangible assets. Training capped at 10% of the infrastructure investment, max €300,000.</t>
        </is>
      </c>
      <c r="H2" s="8" t="inlineStr">
        <is>
          <t>35% / 40% / 45% for investments ≤€10m, by energy-reduction band (3–6%, 6–10%, &gt;10%); 5% / 10% / 15% above €10m</t>
        </is>
      </c>
      <c r="I2" s="9" t="n">
        <v>0.35</v>
      </c>
      <c r="J2" s="8" t="inlineStr">
        <is>
          <t>—</t>
        </is>
      </c>
      <c r="K2" s="10" t="n">
        <v>50000000</v>
      </c>
      <c r="L2" s="8" t="inlineStr">
        <is>
          <t>EUR</t>
        </is>
      </c>
      <c r="M2" s="8" t="inlineStr">
        <is>
          <t>stödberättigande kostnad</t>
        </is>
      </c>
      <c r="N2" s="11" t="inlineStr">
        <is>
          <t>STÄNGD</t>
        </is>
      </c>
      <c r="O2" s="8" t="inlineStr">
        <is>
          <t>CLOSED. Applications closed and resources were declared exhausted by directorial decree on 6 November 2025. The investment period was 1 Jan 2024 – 31 Dec 2025.</t>
        </is>
      </c>
      <c r="P2" s="8" t="inlineStr">
        <is>
          <t>Kept in the pack because people still ask for it. It has NOT been extended for 2026; it is replaced by the iperammortamento in the next row. The maximum is an annual ceiling on eligible cost, not on the credit.</t>
        </is>
      </c>
      <c r="Q2" s="12" t="inlineStr">
        <is>
          <t>https://www.mimit.gov.it/it/incentivi/piano-transizione-5-0</t>
        </is>
      </c>
    </row>
    <row r="3">
      <c r="A3" s="8" t="n">
        <v>2</v>
      </c>
      <c r="B3" s="8" t="inlineStr">
        <is>
          <t>Italien</t>
        </is>
      </c>
      <c r="C3" s="8" t="inlineStr">
        <is>
          <t>Nuovo Piano Transizione 5.0 – Iperammortamento</t>
        </is>
      </c>
      <c r="D3" s="8" t="inlineStr">
        <is>
          <t>New Transition 5.0 plan – super-depreciation</t>
        </is>
      </c>
      <c r="E3" s="8" t="inlineStr">
        <is>
          <t>MIMIT / GSE</t>
        </is>
      </c>
      <c r="F3" s="8" t="inlineStr">
        <is>
          <t>Extra skatteavdrag</t>
        </is>
      </c>
      <c r="G3" s="8" t="inlineStr">
        <is>
          <t>New tangible instrumental goods under Annexes IV and V of Law 199/2025. Whether stand-alone monitoring software gets the uplift is not established — see the notes.</t>
        </is>
      </c>
      <c r="H3" s="8" t="inlineStr">
        <is>
          <t>Uplift of 180% up to €2.5m; 100% from €2.5m to €10m; 50% from €10m to €20m (Art. 4 c.2 of the decree of 7 May 2026)</t>
        </is>
      </c>
      <c r="I3" s="9" t="n">
        <v>1.8</v>
      </c>
      <c r="J3" s="8" t="inlineStr">
        <is>
          <t>—</t>
        </is>
      </c>
      <c r="K3" s="10" t="n">
        <v>20000000</v>
      </c>
      <c r="L3" s="8" t="inlineStr">
        <is>
          <t>EUR</t>
        </is>
      </c>
      <c r="M3" s="8" t="inlineStr">
        <is>
          <t>stödberättigande kostnad</t>
        </is>
      </c>
      <c r="N3" s="11" t="inlineStr">
        <is>
          <t>ÖPPEN</t>
        </is>
      </c>
      <c r="O3" s="8" t="inlineStr">
        <is>
          <t>OPEN. Investments 1 January 2026 – 30 September 2028. GSE booking platform live 12 June 2026; investment-confirmation communications from 21 July 2026; completion notice by 15 November 2028.</t>
        </is>
      </c>
      <c r="P3" s="8" t="inlineStr">
        <is>
          <t>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c r="Q3" s="12" t="inlineStr">
        <is>
          <t>https://www.mimit.gov.it/it/incentivi/nuovo-piano-transizione-5-0-iperammortamento</t>
        </is>
      </c>
    </row>
    <row r="4">
      <c r="A4" s="8" t="n">
        <v>3</v>
      </c>
      <c r="B4" s="8" t="inlineStr">
        <is>
          <t>Italien</t>
        </is>
      </c>
      <c r="C4" s="8" t="inlineStr">
        <is>
          <t>Nuova Sabatini (beni strumentali)</t>
        </is>
      </c>
      <c r="D4" s="8" t="inlineStr">
        <is>
          <t>Nuova Sabatini capital-goods scheme</t>
        </is>
      </c>
      <c r="E4" s="8" t="inlineStr">
        <is>
          <t>MIMIT</t>
        </is>
      </c>
      <c r="F4" s="8" t="inlineStr">
        <is>
          <t>Räntebidrag</t>
        </is>
      </c>
      <c r="G4" s="8" t="inlineStr">
        <is>
          <t>New machinery, plant, hardware, software and digital technologies. Excludes land, buildings and used goods. SMEs registered or operating in Italy.</t>
        </is>
      </c>
      <c r="H4" s="8" t="inlineStr">
        <is>
          <t>Interest contribution on a conventional 5-year rate: 2.75% standard, 3.575% for Industry 4.0 and green investments, 5% micro/small under capitalisation</t>
        </is>
      </c>
      <c r="I4" s="9" t="n">
        <v>0.03575</v>
      </c>
      <c r="J4" s="10" t="n">
        <v>20000</v>
      </c>
      <c r="K4" s="10" t="n">
        <v>4000000</v>
      </c>
      <c r="L4" s="8" t="inlineStr">
        <is>
          <t>EUR</t>
        </is>
      </c>
      <c r="M4" s="8" t="inlineStr">
        <is>
          <t>lånet eller investeringen</t>
        </is>
      </c>
      <c r="N4" s="11" t="inlineStr">
        <is>
          <t>ÖPPEN</t>
        </is>
      </c>
      <c r="O4" s="8" t="inlineStr">
        <is>
          <t>OPEN. €1,198,817,148.59 available on the standard line and €77,201,546.89 on the capitalisation line (MIMIT, 14 September 2026). The Budget Law 2026 allocated €650m for 2026–2027.</t>
        </is>
      </c>
      <c r="P4" s="8" t="inlineStr">
        <is>
          <t>The contribution is the interest on a notional five-year amortising loan at the conventional rate. The Budget sheet shows the undiscounted upper bound (amount × rate × term); MIMIT’s own calculation is lower and prevails.</t>
        </is>
      </c>
      <c r="Q4" s="12" t="inlineStr">
        <is>
          <t>https://www.mimit.gov.it/it/incentivi/agevolazioni-per-gli-investimenti-delle-pmi-in-beni-strumentali-nuova-sabatini</t>
        </is>
      </c>
    </row>
    <row r="5">
      <c r="A5" s="8" t="n">
        <v>4</v>
      </c>
      <c r="B5" s="8" t="inlineStr">
        <is>
          <t>Tyskland</t>
        </is>
      </c>
      <c r="C5" s="8" t="inlineStr">
        <is>
          <t>EEW Modul 3 – MSR, Sensorik und Energiemanagement-Software</t>
        </is>
      </c>
      <c r="D5" s="8" t="inlineStr">
        <is>
          <t>Federal energy-efficiency programme, Module 3</t>
        </is>
      </c>
      <c r="E5" s="8" t="inlineStr">
        <is>
          <t>BAFA / FZD portal</t>
        </is>
      </c>
      <c r="F5" s="8" t="inlineStr">
        <is>
          <t>Bidrag</t>
        </is>
      </c>
      <c r="G5" s="8" t="inlineStr">
        <is>
          <t>Software licences for energy-management systems supporting DIN EN ISO 50001; sensors and analogue-digital converters for capturing energy flows; control and regulation technology where the primary purpose is reducing energy demand; installation, commissioning and staff training by third parties; cloud service costs where the software is cloud-based.</t>
        </is>
      </c>
      <c r="H5" s="8" t="inlineStr">
        <is>
          <t>45% small / 35% medium / 25% large</t>
        </is>
      </c>
      <c r="I5" s="9" t="n">
        <v>0.45</v>
      </c>
      <c r="J5" s="8" t="inlineStr">
        <is>
          <t>anges inte</t>
        </is>
      </c>
      <c r="K5" s="10" t="n">
        <v>20000000</v>
      </c>
      <c r="L5" s="8" t="inlineStr">
        <is>
          <t>EUR</t>
        </is>
      </c>
      <c r="M5" s="8" t="inlineStr">
        <is>
          <t>stödbeloppet</t>
        </is>
      </c>
      <c r="N5" s="11" t="inlineStr">
        <is>
          <t>ÖPPEN</t>
        </is>
      </c>
      <c r="O5" s="8" t="inlineStr">
        <is>
          <t>OPEN via the FZD online portal (applications from 15 September 2025; Richtlinie of 25 January 2024). The overall EEW entry states up to 60% of eligible investment costs depending on module and company size.</t>
        </is>
      </c>
      <c r="P5" s="8" t="inlineStr">
        <is>
          <t>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c r="Q5" s="12" t="inlineStr">
        <is>
          <t>https://www.bafa.de/DE/Energie/Energieeffizienz/Energieeffizienz_und_Prozesswaerme/Modul3_Energiemanagementsysteme/modul3_energiemanagementsysteme.html</t>
        </is>
      </c>
    </row>
    <row r="6">
      <c r="A6" s="8" t="n">
        <v>5</v>
      </c>
      <c r="B6" s="8" t="inlineStr">
        <is>
          <t>Tyskland</t>
        </is>
      </c>
      <c r="C6" s="8" t="inlineStr">
        <is>
          <t>EEW Modul 4 Basisförderung</t>
        </is>
      </c>
      <c r="D6" s="8" t="inlineStr">
        <is>
          <t>Federal energy-efficiency programme, Module 4 basic funding</t>
        </is>
      </c>
      <c r="E6" s="8" t="inlineStr">
        <is>
          <t>BAFA</t>
        </is>
      </c>
      <c r="F6" s="8" t="inlineStr">
        <is>
          <t>Bidrag</t>
        </is>
      </c>
      <c r="G6" s="8" t="inlineStr">
        <is>
          <t>Energy-related optimisation of plant, where new equipment replaces existing inefficient equipment. Sensors, metering and energy-management software are NOT eligible here — the BAFA page routes them to Modul 3.</t>
        </is>
      </c>
      <c r="H6" s="8" t="inlineStr">
        <is>
          <t>15% small / 10% medium; large enterprises not eligible</t>
        </is>
      </c>
      <c r="I6" s="9" t="n">
        <v>0.15</v>
      </c>
      <c r="J6" s="10" t="n">
        <v>10000</v>
      </c>
      <c r="K6" s="10" t="n">
        <v>20000000</v>
      </c>
      <c r="L6" s="8" t="inlineStr">
        <is>
          <t>EUR</t>
        </is>
      </c>
      <c r="M6" s="8" t="inlineStr">
        <is>
          <t>stödbeloppet</t>
        </is>
      </c>
      <c r="N6" s="11" t="inlineStr">
        <is>
          <t>ÖPPEN</t>
        </is>
      </c>
      <c r="O6" s="8" t="inlineStr">
        <is>
          <t>OPEN, SMEs only. Requires proof that final energy demand falls by at least 15%.</t>
        </is>
      </c>
      <c r="P6" s="8" t="inlineStr">
        <is>
          <t>Listed so that a monitoring project is not misdirected here. The minimum is per measure.</t>
        </is>
      </c>
      <c r="Q6" s="12" t="inlineStr">
        <is>
          <t>https://www.bafa.de/DE/Energie/Energieeffizienz/Energieeffizienz_und_Prozesswaerme/Modul4_Energiebezogene_Optimierung_Basisfoerderung/modul4_energiebezogene_optimierung_basisfoerderung_node.html</t>
        </is>
      </c>
    </row>
    <row r="7">
      <c r="A7" s="8" t="n">
        <v>6</v>
      </c>
      <c r="B7" s="8" t="inlineStr">
        <is>
          <t>Tyskland (Bavaria)</t>
        </is>
      </c>
      <c r="C7" s="8" t="inlineStr">
        <is>
          <t>Digitalbonus Bayern</t>
        </is>
      </c>
      <c r="D7" s="8" t="inlineStr">
        <is>
          <t>Bavarian digital bonus</t>
        </is>
      </c>
      <c r="E7" s="8" t="inlineStr">
        <is>
          <t>StMWi Bayern</t>
        </is>
      </c>
      <c r="F7" s="8" t="inlineStr">
        <is>
          <t>Bidrag</t>
        </is>
      </c>
      <c r="G7" s="8" t="inlineStr">
        <is>
          <t>Digitalisation — software, robotics hardware, AI, digital twins, simulation — and IT security. Consulting and training may be up to 50% of eligible costs.</t>
        </is>
      </c>
      <c r="H7" s="8" t="inlineStr">
        <is>
          <t>50%</t>
        </is>
      </c>
      <c r="I7" s="9" t="n">
        <v>0.5</v>
      </c>
      <c r="J7" s="8" t="inlineStr">
        <is>
          <t>—</t>
        </is>
      </c>
      <c r="K7" s="10" t="n">
        <v>30000</v>
      </c>
      <c r="L7" s="8" t="inlineStr">
        <is>
          <t>EUR</t>
        </is>
      </c>
      <c r="M7" s="8" t="inlineStr">
        <is>
          <t>stödbeloppet</t>
        </is>
      </c>
      <c r="N7" s="11" t="inlineStr">
        <is>
          <t>PAUSAD</t>
        </is>
      </c>
      <c r="O7" s="8" t="inlineStr">
        <is>
          <t>PAUSED — the monthly quota is exhausted ("Das Digitalbonus Kontingent für diesen Monat ist ausgeschöpft"). New applications from Thursday 1 October 2026, 10:00. The programme runs to 31 December 2027.</t>
        </is>
      </c>
      <c r="P7" s="8" t="inlineStr">
        <is>
          <t>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c r="Q7" s="12" t="inlineStr">
        <is>
          <t>https://www.digitalbonus.bayern/foerderprogramm/</t>
        </is>
      </c>
    </row>
    <row r="8">
      <c r="A8" s="8" t="n">
        <v>7</v>
      </c>
      <c r="B8" s="8" t="inlineStr">
        <is>
          <t>Tyskland (North Rhine-Westphalia)</t>
        </is>
      </c>
      <c r="C8" s="8" t="inlineStr">
        <is>
          <t>Mittelstand Innovativ &amp; Digital – MID-Digitalisierung</t>
        </is>
      </c>
      <c r="D8" s="8" t="inlineStr">
        <is>
          <t>SME innovation and digitalisation</t>
        </is>
      </c>
      <c r="E8" s="8" t="inlineStr">
        <is>
          <t>NRW.BANK</t>
        </is>
      </c>
      <c r="F8" s="8" t="inlineStr">
        <is>
          <t>Bidrag</t>
        </is>
      </c>
      <c r="G8" s="8" t="inlineStr">
        <is>
          <t>Development and introduction of digital products, services and production procedures. External service providers must carry out or accompany the project.</t>
        </is>
      </c>
      <c r="H8" s="8" t="inlineStr">
        <is>
          <t>max 50%</t>
        </is>
      </c>
      <c r="I8" s="9" t="n">
        <v>0.5</v>
      </c>
      <c r="J8" s="8" t="inlineStr">
        <is>
          <t>—</t>
        </is>
      </c>
      <c r="K8" s="10" t="n">
        <v>15000</v>
      </c>
      <c r="L8" s="8" t="inlineStr">
        <is>
          <t>EUR</t>
        </is>
      </c>
      <c r="M8" s="8" t="inlineStr">
        <is>
          <t>stödbeloppet</t>
        </is>
      </c>
      <c r="N8" s="11" t="inlineStr">
        <is>
          <t>ÖPPEN</t>
        </is>
      </c>
      <c r="O8" s="8" t="inlineStr">
        <is>
          <t>OPEN 01.01.2026 – 31.12.2029. Two stages: lottery registration, then application within 28 days of receiving access credentials.</t>
        </is>
      </c>
      <c r="P8" s="8" t="inlineStr">
        <is>
          <t>SMEs and micro-enterprises (EU definition) of all sectors with a registered office in NRW. De minimis received in the prior three fiscal years must not exceed €300,000.</t>
        </is>
      </c>
      <c r="Q8" s="12" t="inlineStr">
        <is>
          <t>https://www.nordrhein-westfalen-foerdert.nrw/foerdermassnahmen/mittelstand-innovativ-digital-mid-digitalisierung-2026</t>
        </is>
      </c>
    </row>
    <row r="9">
      <c r="A9" s="8" t="n">
        <v>8</v>
      </c>
      <c r="B9" s="8" t="inlineStr">
        <is>
          <t>Tyskland</t>
        </is>
      </c>
      <c r="C9" s="8" t="inlineStr">
        <is>
          <t>Digital Jetzt</t>
        </is>
      </c>
      <c r="D9" s="8" t="inlineStr">
        <is>
          <t>Digital Now</t>
        </is>
      </c>
      <c r="E9" s="8" t="inlineStr">
        <is>
          <t>BMWK</t>
        </is>
      </c>
      <c r="F9" s="8" t="inlineStr">
        <is>
          <t>Inget — stängt eller upphävt</t>
        </is>
      </c>
      <c r="G9" s="8" t="inlineStr">
        <is>
          <t>—</t>
        </is>
      </c>
      <c r="H9" s="8" t="inlineStr">
        <is>
          <t>—</t>
        </is>
      </c>
      <c r="I9" s="8" t="inlineStr">
        <is>
          <t>anges inte</t>
        </is>
      </c>
      <c r="J9" s="8" t="inlineStr">
        <is>
          <t>—</t>
        </is>
      </c>
      <c r="K9" s="8" t="inlineStr">
        <is>
          <t>—</t>
        </is>
      </c>
      <c r="L9" s="8" t="inlineStr">
        <is>
          <t>EUR</t>
        </is>
      </c>
      <c r="M9" s="8" t="inlineStr">
        <is>
          <t>inget angivet</t>
        </is>
      </c>
      <c r="N9" s="11" t="inlineStr">
        <is>
          <t>AVSLUTAD</t>
        </is>
      </c>
      <c r="O9" s="8" t="inlineStr">
        <is>
          <t>ENDED. The guideline expired on 31 December 2023 and the portal was shut down on 31 March 2026.</t>
        </is>
      </c>
      <c r="P9" s="8" t="inlineStr">
        <is>
          <t>Kept in the pack because it is still widely cited by consultants. Do not reference it in 2026 content or budgets.</t>
        </is>
      </c>
      <c r="Q9" s="12" t="inlineStr">
        <is>
          <t>https://www.digitaljetzt-portal.de/</t>
        </is>
      </c>
    </row>
    <row r="10">
      <c r="A10" s="8" t="n">
        <v>9</v>
      </c>
      <c r="B10" s="8" t="inlineStr">
        <is>
          <t>Spanien</t>
        </is>
      </c>
      <c r="C10" s="8" t="inlineStr">
        <is>
          <t>Deducción por innovación tecnológica (IT), LIS</t>
        </is>
      </c>
      <c r="D10" s="8" t="inlineStr">
        <is>
          <t>Technological innovation tax deduction</t>
        </is>
      </c>
      <c r="E10" s="8" t="inlineStr">
        <is>
          <t>AEAT</t>
        </is>
      </c>
      <c r="F10" s="8" t="inlineStr">
        <is>
          <t>Skattereduktion</t>
        </is>
      </c>
      <c r="G10" s="8" t="inlineStr">
        <is>
          <t>Technological innovation, explicitly covering engineering of production processes and acquisition of advanced technology (patents, licences, know-how). R&amp;D is a separate, higher deduction.</t>
        </is>
      </c>
      <c r="H10" s="8" t="inlineStr">
        <is>
          <t>12% of qualifying spend (R&amp;D: 25% base, 42% on the amount above the two-year average, +17% on qualified researcher personnel, 8% on tangible/intangible assets)</t>
        </is>
      </c>
      <c r="I10" s="9" t="n">
        <v>0.12</v>
      </c>
      <c r="J10" s="8" t="inlineStr">
        <is>
          <t>—</t>
        </is>
      </c>
      <c r="K10" s="10" t="n">
        <v>1000000</v>
      </c>
      <c r="L10" s="8" t="inlineStr">
        <is>
          <t>EUR</t>
        </is>
      </c>
      <c r="M10" s="8" t="inlineStr">
        <is>
          <t>stödberättigande kostnad</t>
        </is>
      </c>
      <c r="N10" s="11" t="inlineStr">
        <is>
          <t>PERMANENT</t>
        </is>
      </c>
      <c r="O10" s="8" t="inlineStr">
        <is>
          <t>PERMANENT tax deduction. AEAT page dated 19 June 2026.</t>
        </is>
      </c>
      <c r="P10" s="8" t="inlineStr">
        <is>
          <t>The maximum is the cap on acquisitions of advanced technology inside the IT deduction base. NOT VERIFIED: the percentage-of-cuota limits and the monetisation (abono) caps were not stated on the page read — do not assume them.</t>
        </is>
      </c>
      <c r="Q10" s="12" t="inlineStr">
        <is>
          <t>https://sede.agenciatributaria.gob.es/Sede/impuesto-sobre-sociedades/deducciones-beneficios-fiscales-impuesto-sobre-sociedades/deducciones-incentivar-realizacion-determinadas-actividades.html</t>
        </is>
      </c>
    </row>
    <row r="11">
      <c r="A11" s="8" t="n">
        <v>10</v>
      </c>
      <c r="B11" s="8" t="inlineStr">
        <is>
          <t>Spanien</t>
        </is>
      </c>
      <c r="C11" s="8" t="inlineStr">
        <is>
          <t>Ayudas a la eficiencia energética en PYME y gran empresa industrial (FNEE)</t>
        </is>
      </c>
      <c r="D11" s="8" t="inlineStr">
        <is>
          <t>Energy-efficiency aid for industrial SMEs and large firms</t>
        </is>
      </c>
      <c r="E11" s="8" t="inlineStr">
        <is>
          <t>IDAE and the Autonomous Communities</t>
        </is>
      </c>
      <c r="F11" s="8" t="inlineStr">
        <is>
          <t>Bidrag</t>
        </is>
      </c>
      <c r="G11" s="8" t="inlineStr">
        <is>
          <t>Energy-efficiency actions in industry. The IDAE page references "implementación de sistemas de gestión energética" among supported actions but does NOT itemise metering, monitoring, sensors or software.</t>
        </is>
      </c>
      <c r="H11" s="8" t="inlineStr">
        <is>
          <t>not stated on the IDAE page — set per Autonomous Community</t>
        </is>
      </c>
      <c r="I11" s="8" t="inlineStr">
        <is>
          <t>anges inte</t>
        </is>
      </c>
      <c r="J11" s="8" t="inlineStr">
        <is>
          <t>anges inte</t>
        </is>
      </c>
      <c r="K11" s="8" t="inlineStr">
        <is>
          <t>anges inte</t>
        </is>
      </c>
      <c r="L11" s="8" t="inlineStr">
        <is>
          <t>EUR</t>
        </is>
      </c>
      <c r="M11" s="8" t="inlineStr">
        <is>
          <t>inget angivet</t>
        </is>
      </c>
      <c r="N11" s="11" t="inlineStr">
        <is>
          <t>ÖPPEN</t>
        </is>
      </c>
      <c r="O11" s="8" t="inlineStr">
        <is>
          <t>OPEN via the Autonomous Communities. €300,000,000 from the Fondo Nacional de Eficiencia Energética, approved 29 July 2025, territorial allocation approved 11–17 December 2025. Actions must be completed by 31 December 2030.</t>
        </is>
      </c>
      <c r="P11" s="8" t="inlineStr">
        <is>
          <t>NOT VERIFIED: aid intensity, minima, maxima and deadlines are set per Autonomous Community and were not read. Each CCAA issues its own convocatoria — check yours. The Catalan ICAEN page is robots.txt-blocked.</t>
        </is>
      </c>
      <c r="Q11" s="12" t="inlineStr">
        <is>
          <t>https://www.idae.es/ayudas-y-financiacion/para-eficiencia-energetica-en-la-industria/actuaciones-pyme-y-gran-empresa-industrial</t>
        </is>
      </c>
    </row>
    <row r="12">
      <c r="A12" s="8" t="n">
        <v>11</v>
      </c>
      <c r="B12" s="8" t="inlineStr">
        <is>
          <t>Spanien</t>
        </is>
      </c>
      <c r="C12" s="8" t="inlineStr">
        <is>
          <t>PERTE de Descarbonización Industrial, Línea 1 (2026)</t>
        </is>
      </c>
      <c r="D12" s="8" t="inlineStr">
        <is>
          <t>Industrial decarbonisation PERTE, Line 1</t>
        </is>
      </c>
      <c r="E12" s="8" t="inlineStr">
        <is>
          <t>MINCOTUR</t>
        </is>
      </c>
      <c r="F12" s="8" t="inlineStr">
        <is>
          <t>Bidrag</t>
        </is>
      </c>
      <c r="G12" s="8" t="inlineStr">
        <is>
          <t>Production equipment tied to industrial processes, building infrastructure, intangibles (patents, licences, technical knowledge) and external technical services. "Process digitalisation" is named as a fundable activity, but monitoring and measurement are not itemised separately.</t>
        </is>
      </c>
      <c r="H12" s="8" t="inlineStr">
        <is>
          <t>grant; intensity varies with an SME uplift — not stated in the sources read</t>
        </is>
      </c>
      <c r="I12" s="8" t="inlineStr">
        <is>
          <t>anges inte</t>
        </is>
      </c>
      <c r="J12" s="8" t="inlineStr">
        <is>
          <t>—</t>
        </is>
      </c>
      <c r="K12" s="10" t="n">
        <v>200000000</v>
      </c>
      <c r="L12" s="8" t="inlineStr">
        <is>
          <t>EUR</t>
        </is>
      </c>
      <c r="M12" s="8" t="inlineStr">
        <is>
          <t>stödbeloppet</t>
        </is>
      </c>
      <c r="N12" s="11" t="inlineStr">
        <is>
          <t>STÄNGD</t>
        </is>
      </c>
      <c r="O12" s="8" t="inlineStr">
        <is>
          <t>CLOSED. Window 2 February 2026 10:00 – 13 February 2026 14:00 (BOE-B-2026-295, BDNS 879883). Budget raised from €329.7m to €408.2m and then to €518.2m as at 22 April 2026. Up to 60 months to complete investments.</t>
        </is>
      </c>
      <c r="P12" s="8" t="inlineStr">
        <is>
          <t>Project sizes are far above a €30–300k monitoring ticket: useful as a component of a larger decarbonisation project, not as a stand-alone route. The mintur.gob.es PERTE-SD1 pages returned HTTP 403, so the figures come from the BOE and planderecuperacion.gob.es.</t>
        </is>
      </c>
      <c r="Q12" s="12" t="inlineStr">
        <is>
          <t>https://www.boe.es/diario_boe/txt.php?id=BOE-B-2026-295</t>
        </is>
      </c>
    </row>
    <row r="13">
      <c r="A13" s="8" t="n">
        <v>12</v>
      </c>
      <c r="B13" s="8" t="inlineStr">
        <is>
          <t>Spanien</t>
        </is>
      </c>
      <c r="C13" s="8" t="inlineStr">
        <is>
          <t>Kit Digital (Segmento III)</t>
        </is>
      </c>
      <c r="D13" s="8" t="inlineStr">
        <is>
          <t>Kit Digital, Segment III</t>
        </is>
      </c>
      <c r="E13" s="8" t="inlineStr">
        <is>
          <t>Red.es</t>
        </is>
      </c>
      <c r="F13" s="8" t="inlineStr">
        <is>
          <t>Bidrag</t>
        </is>
      </c>
      <c r="G13" s="8" t="inlineStr">
        <is>
          <t>Digitalisation solutions for firms with 0 to fewer than 3 employees.</t>
        </is>
      </c>
      <c r="H13" s="8" t="inlineStr">
        <is>
          <t>100% up to the value of the bono</t>
        </is>
      </c>
      <c r="I13" s="9" t="n">
        <v>1</v>
      </c>
      <c r="J13" s="8" t="inlineStr">
        <is>
          <t>—</t>
        </is>
      </c>
      <c r="K13" s="10" t="n">
        <v>3000</v>
      </c>
      <c r="L13" s="8" t="inlineStr">
        <is>
          <t>EUR</t>
        </is>
      </c>
      <c r="M13" s="8" t="inlineStr">
        <is>
          <t>stödbeloppet</t>
        </is>
      </c>
      <c r="N13" s="11" t="inlineStr">
        <is>
          <t>STÄNGD</t>
        </is>
      </c>
      <c r="O13" s="8" t="inlineStr">
        <is>
          <t>CLOSED on 31 October 2025 at 12:00. Orden TDF/39/2026 of 26 January 2026 extends the temporal scope until funds are exhausted and requires reinvestment of unexecuted budget, but it does NOT open a new convocatoria, extend a deadline, or change bono amounts or segments.</t>
        </is>
      </c>
      <c r="P13" s="8" t="inlineStr">
        <is>
          <t>At €3,000 maximum this is not a route for a monitoring project; treat it as a door-opener for micro-manufacturers. Several consultant pages market TDF/39/2026 as "Kit Digital is back" — the BOE text does not say that.</t>
        </is>
      </c>
      <c r="Q13" s="12" t="inlineStr">
        <is>
          <t>https://sede.red.gob.es/es/procedimientos/convocatoria-de-ayudas-destinadas-la-digitalizacion-de-empresas-del-segmento-iii</t>
        </is>
      </c>
    </row>
    <row r="14">
      <c r="A14" s="8" t="n">
        <v>13</v>
      </c>
      <c r="B14" s="8" t="inlineStr">
        <is>
          <t>Portugal</t>
        </is>
      </c>
      <c r="C14" s="8" t="inlineStr">
        <is>
          <t>SITCE – Descarbonização e Eficiência Energética (MPR-2026-01)</t>
        </is>
      </c>
      <c r="D14" s="8" t="inlineStr">
        <is>
          <t>Decarbonisation and energy efficiency</t>
        </is>
      </c>
      <c r="E14" s="8" t="inlineStr">
        <is>
          <t>COMPETE 2030</t>
        </is>
      </c>
      <c r="F14" s="8" t="inlineStr">
        <is>
          <t>Bidrag</t>
        </is>
      </c>
      <c r="G14" s="8" t="inlineStr">
        <is>
          <t>Operations that reduce energy consumption and greenhouse-gas emissions through equipment replacement, process adaptation or the introduction of low-carbon technologies; renewables may be included complementarily.</t>
        </is>
      </c>
      <c r="H14" s="8" t="inlineStr">
        <is>
          <t>up to 85% FEDER co-financing under the Regime Geral; the RCI rate is negotiated case by case</t>
        </is>
      </c>
      <c r="I14" s="9" t="n">
        <v>0.85</v>
      </c>
      <c r="J14" s="8" t="inlineStr">
        <is>
          <t>—</t>
        </is>
      </c>
      <c r="K14" s="8" t="inlineStr">
        <is>
          <t>anges inte</t>
        </is>
      </c>
      <c r="L14" s="8" t="inlineStr">
        <is>
          <t>EUR</t>
        </is>
      </c>
      <c r="M14" s="8" t="inlineStr">
        <is>
          <t>inget angivet</t>
        </is>
      </c>
      <c r="N14" s="11" t="inlineStr">
        <is>
          <t>ÖPPEN</t>
        </is>
      </c>
      <c r="O14" s="8" t="inlineStr">
        <is>
          <t>Phase 3 OPEN to 30 December 2026 18:00 — RCI, large enterprises only. The Regime Geral phases closed on 27 February and 29 May 2026. FEDER allocation €165,000,000.</t>
        </is>
      </c>
      <c r="P14" s="8" t="inlineStr">
        <is>
          <t>NOT VERIFIED: neither page read itemised the eligible expense list, so whether metering hardware, sensors and software qualify is unverified. The Aviso PDF must be read. Regions: NUTS II Norte, Centro, Alentejo, Algarve; RCI also Lisboa.</t>
        </is>
      </c>
      <c r="Q14" s="12" t="inlineStr">
        <is>
          <t>https://www.compete2030.gov.pt/avisos/sitce-descarbonizacao-e-eficiencia-energetica-mpr-2026-01/</t>
        </is>
      </c>
    </row>
    <row r="15">
      <c r="A15" s="8" t="n">
        <v>14</v>
      </c>
      <c r="B15" s="8" t="inlineStr">
        <is>
          <t>Portugal</t>
        </is>
      </c>
      <c r="C15" s="8" t="inlineStr">
        <is>
          <t>SICE – Inovação Produtiva (MPR-2026-6)</t>
        </is>
      </c>
      <c r="D15" s="8" t="inlineStr">
        <is>
          <t>Productive innovation</t>
        </is>
      </c>
      <c r="E15" s="8" t="inlineStr">
        <is>
          <t>COMPETE 2030</t>
        </is>
      </c>
      <c r="F15" s="8" t="inlineStr">
        <is>
          <t>Bidrag</t>
        </is>
      </c>
      <c r="G15" s="8" t="inlineStr">
        <is>
          <t>New establishments, capacity expansion, production diversification and fundamental changes to the production process. SMEs only.</t>
        </is>
      </c>
      <c r="H15" s="8" t="inlineStr">
        <is>
          <t>40% base; 50% medium and 60% micro/small in some sub-regions — rates from the earlier MPr-2024-2 call</t>
        </is>
      </c>
      <c r="I15" s="9" t="n">
        <v>0.4</v>
      </c>
      <c r="J15" s="8" t="inlineStr">
        <is>
          <t>—</t>
        </is>
      </c>
      <c r="K15" s="8" t="inlineStr">
        <is>
          <t>anges inte</t>
        </is>
      </c>
      <c r="L15" s="8" t="inlineStr">
        <is>
          <t>EUR</t>
        </is>
      </c>
      <c r="M15" s="8" t="inlineStr">
        <is>
          <t>inget angivet</t>
        </is>
      </c>
      <c r="N15" s="11" t="inlineStr">
        <is>
          <t>ÖPPEN</t>
        </is>
      </c>
      <c r="O15" s="8" t="inlineStr">
        <is>
          <t>Current call MPR-2026-6, "Territórios de Baixa Densidade e Outros Territórios", closes 30 September 2026 (COMPETE 2030 avisos index).</t>
        </is>
      </c>
      <c r="P15" s="8" t="inlineStr">
        <is>
          <t>NOT VERIFIED: the 40% / 50% / 60% rates come from the earlier MPr-2024-2 call and may not apply to the 2026 call. Read the 2026 Aviso before using them.</t>
        </is>
      </c>
      <c r="Q15" s="12" t="inlineStr">
        <is>
          <t>https://compete2030.gov.pt/avisos/</t>
        </is>
      </c>
    </row>
    <row r="16">
      <c r="A16" s="8" t="n">
        <v>15</v>
      </c>
      <c r="B16" s="8" t="inlineStr">
        <is>
          <t>Nederländerna</t>
        </is>
      </c>
      <c r="C16" s="8" t="inlineStr">
        <is>
          <t>Energie-investeringsaftrek (EIA)</t>
        </is>
      </c>
      <c r="D16" s="8" t="inlineStr">
        <is>
          <t>Energy investment allowance</t>
        </is>
      </c>
      <c r="E16" s="8" t="inlineStr">
        <is>
          <t>Belastingdienst / RVO</t>
        </is>
      </c>
      <c r="F16" s="8" t="inlineStr">
        <is>
          <t>Extra skatteavdrag</t>
        </is>
      </c>
      <c r="G16" s="8" t="inlineStr">
        <is>
          <t>New business assets that appear on the Energielijst. CRITICAL: the Energielijst 2026 has no stand-alone code for an energy-monitoring, submetering or energy-management system. Measurement and control appear only as components of listed assets — e.g. code 210906 (max €1,000 per controller) and code 220804 (max €3 per m³/h per installed fan).</t>
        </is>
      </c>
      <c r="H16" s="8" t="inlineStr">
        <is>
          <t>40% extra deduction</t>
        </is>
      </c>
      <c r="I16" s="9" t="n">
        <v>0.4</v>
      </c>
      <c r="J16" s="10" t="n">
        <v>2500</v>
      </c>
      <c r="K16" s="10" t="n">
        <v>153000000</v>
      </c>
      <c r="L16" s="8" t="inlineStr">
        <is>
          <t>EUR</t>
        </is>
      </c>
      <c r="M16" s="8" t="inlineStr">
        <is>
          <t>stödberättigande kostnad</t>
        </is>
      </c>
      <c r="N16" s="11" t="inlineStr">
        <is>
          <t>PERMANENT</t>
        </is>
      </c>
      <c r="O16" s="8" t="inlineStr">
        <is>
          <t>OPEN (permanent). The investment must be notified to RVO in advance. EIA can be combined with the kleinschaligheidsinvesteringsaftrek but not with the milieu-investeringsaftrek.</t>
        </is>
      </c>
      <c r="P16" s="8" t="inlineStr">
        <is>
          <t>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c r="Q16" s="12" t="inlineStr">
        <is>
          <t>https://www.belastingdienst.nl/wps/wcm/connect/bldcontentnl/belastingdienst/zakelijk/winst/inkomstenbelasting/veranderingen-inkomstenbelasting-2026/investeringsaftrek-2026/energie-investeringsaftrek-2026</t>
        </is>
      </c>
    </row>
    <row r="17">
      <c r="A17" s="8" t="n">
        <v>16</v>
      </c>
      <c r="B17" s="8" t="inlineStr">
        <is>
          <t>Nederländerna</t>
        </is>
      </c>
      <c r="C17" s="8" t="inlineStr">
        <is>
          <t>WBSO (S&amp;O-afdrachtvermindering)</t>
        </is>
      </c>
      <c r="D17" s="8" t="inlineStr">
        <is>
          <t>R&amp;D payroll tax credit</t>
        </is>
      </c>
      <c r="E17" s="8" t="inlineStr">
        <is>
          <t>RVO</t>
        </is>
      </c>
      <c r="F17" s="8" t="inlineStr">
        <is>
          <t>Skattereduktion</t>
        </is>
      </c>
      <c r="G17" s="8" t="inlineStr">
        <is>
          <t>Development and research work, including software development — the customer’s own development effort, not the purchase of an off-the-shelf system.</t>
        </is>
      </c>
      <c r="H17" s="8" t="inlineStr">
        <is>
          <t>rates not verified</t>
        </is>
      </c>
      <c r="I17" s="8" t="inlineStr">
        <is>
          <t>anges inte</t>
        </is>
      </c>
      <c r="J17" s="8" t="inlineStr">
        <is>
          <t>anges inte</t>
        </is>
      </c>
      <c r="K17" s="8" t="inlineStr">
        <is>
          <t>anges inte</t>
        </is>
      </c>
      <c r="L17" s="8" t="inlineStr">
        <is>
          <t>EUR</t>
        </is>
      </c>
      <c r="M17" s="8" t="inlineStr">
        <is>
          <t>inget angivet</t>
        </is>
      </c>
      <c r="N17" s="11" t="inlineStr">
        <is>
          <t>PERMANENT</t>
        </is>
      </c>
      <c r="O17" s="8" t="inlineStr">
        <is>
          <t>OPEN (permanent).</t>
        </is>
      </c>
      <c r="P17" s="8" t="inlineStr">
        <is>
          <t>NOT VERIFIED: no WBSO percentage or bracket threshold is given here. The RVO rate and calculation pages are JavaScript-rendered and returned no figures or 404s. Read rvo.nl directly before publishing or budgeting any number.</t>
        </is>
      </c>
      <c r="Q17" s="12" t="inlineStr">
        <is>
          <t>https://www.rvo.nl/subsidies-financiering/wbso</t>
        </is>
      </c>
    </row>
    <row r="18">
      <c r="A18" s="8" t="n">
        <v>17</v>
      </c>
      <c r="B18" s="8" t="inlineStr">
        <is>
          <t>Nederländerna</t>
        </is>
      </c>
      <c r="C18" s="8" t="inlineStr">
        <is>
          <t>SLIM-mkb</t>
        </is>
      </c>
      <c r="D18" s="8" t="inlineStr">
        <is>
          <t>SME learning and development scheme</t>
        </is>
      </c>
      <c r="E18" s="8" t="inlineStr">
        <is>
          <t>Uitvoering van Beleid SZW</t>
        </is>
      </c>
      <c r="F18" s="8" t="inlineStr">
        <is>
          <t>Bidrag</t>
        </is>
      </c>
      <c r="G18" s="8" t="inlineStr">
        <is>
          <t>Training and learning. A route to co-finance operator training on a new MES or monitoring system — not the system itself.</t>
        </is>
      </c>
      <c r="H18" s="8" t="inlineStr">
        <is>
          <t>60%</t>
        </is>
      </c>
      <c r="I18" s="9" t="n">
        <v>0.6</v>
      </c>
      <c r="J18" s="10" t="n">
        <v>5000</v>
      </c>
      <c r="K18" s="10" t="n">
        <v>24999</v>
      </c>
      <c r="L18" s="8" t="inlineStr">
        <is>
          <t>EUR</t>
        </is>
      </c>
      <c r="M18" s="8" t="inlineStr">
        <is>
          <t>stödbeloppet</t>
        </is>
      </c>
      <c r="N18" s="11" t="inlineStr">
        <is>
          <t>STÄNGD</t>
        </is>
      </c>
      <c r="O18" s="8" t="inlineStr">
        <is>
          <t>CLOSED for 2026 — the last individual window ended 7 September 2026. Partnerships: €125,000–€500,000 per application, €200,000 per partner, now selected by lottery because the budget was exhausted within minutes.</t>
        </is>
      </c>
      <c r="P18" s="8" t="inlineStr">
        <is>
          <t>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c r="Q18" s="12" t="inlineStr">
        <is>
          <t>https://www.uitvoeringvanbeleidszw.nl/subsidies-en-regelingen/algemene-informatie/slim-mkb-individuele-aanvragen--samenwerkingsverbanden-2025---2029</t>
        </is>
      </c>
    </row>
    <row r="19">
      <c r="A19" s="8" t="n">
        <v>18</v>
      </c>
      <c r="B19" s="8" t="inlineStr">
        <is>
          <t>Belgien (federal)</t>
        </is>
      </c>
      <c r="C19" s="8" t="inlineStr">
        <is>
          <t>Investeringsaftrek — verhoogde thematische aftrek</t>
        </is>
      </c>
      <c r="D19" s="8" t="inlineStr">
        <is>
          <t>Increased thematic investment deduction</t>
        </is>
      </c>
      <c r="E19" s="8" t="inlineStr">
        <is>
          <t>FOD Financiën (via the VLAIO subsidy database)</t>
        </is>
      </c>
      <c r="F19" s="8" t="inlineStr">
        <is>
          <t>Extra skatteavdrag</t>
        </is>
      </c>
      <c r="G19" s="8" t="inlineStr">
        <is>
          <t>Energy efficiency, renewable energy, carbon-free transport and environmental investments.</t>
        </is>
      </c>
      <c r="H19" s="8" t="inlineStr">
        <is>
          <t>40% SME and self-employed / 30% large for 2025 investments (assessment year 2026); 40% for all companies for 2026 investments</t>
        </is>
      </c>
      <c r="I19" s="9" t="n">
        <v>0.4</v>
      </c>
      <c r="J19" s="10" t="n">
        <v>1000</v>
      </c>
      <c r="K19" s="8" t="inlineStr">
        <is>
          <t>—</t>
        </is>
      </c>
      <c r="L19" s="8" t="inlineStr">
        <is>
          <t>EUR</t>
        </is>
      </c>
      <c r="M19" s="8" t="inlineStr">
        <is>
          <t>inget angivet</t>
        </is>
      </c>
      <c r="N19" s="11" t="inlineStr">
        <is>
          <t>PERMANENT</t>
        </is>
      </c>
      <c r="O19" s="8" t="inlineStr">
        <is>
          <t>OPEN (permanent). A regional certificate attesting that the investment qualifies is required. Procedure: form 275U for companies, 276U for the self-employed.</t>
        </is>
      </c>
      <c r="P19" s="8" t="inlineStr">
        <is>
          <t>This thematic energy-efficiency track, not the 20% digital track, is the Belgian route for machine and energy monitoring. Mechanism is a deduction, so the cash value depends on your own tax rate.</t>
        </is>
      </c>
      <c r="Q19" s="12" t="inlineStr">
        <is>
          <t>https://www.vlaio.be/nl/subsidies-financiering/subsidiedatabank/maatregelen/investeringsaftrek</t>
        </is>
      </c>
    </row>
    <row r="20">
      <c r="A20" s="8" t="n">
        <v>19</v>
      </c>
      <c r="B20" s="8" t="inlineStr">
        <is>
          <t>Belgien (federal)</t>
        </is>
      </c>
      <c r="C20" s="8" t="inlineStr">
        <is>
          <t>Investeringsaftrek — digitale investeringen</t>
        </is>
      </c>
      <c r="D20" s="8" t="inlineStr">
        <is>
          <t>Increased basic deduction for digital investments</t>
        </is>
      </c>
      <c r="E20" s="8" t="inlineStr">
        <is>
          <t>FOD Financiën</t>
        </is>
      </c>
      <c r="F20" s="8" t="inlineStr">
        <is>
          <t>Extra skatteavdrag</t>
        </is>
      </c>
      <c r="G20" s="8" t="inlineStr">
        <is>
          <t>Four categories only: digital payment and invoicing systems; ICT security; accounting and financial management; customer acquisition and CRM.</t>
        </is>
      </c>
      <c r="H20" s="8" t="inlineStr">
        <is>
          <t>20%</t>
        </is>
      </c>
      <c r="I20" s="9" t="n">
        <v>0.2</v>
      </c>
      <c r="J20" s="10" t="n">
        <v>1000</v>
      </c>
      <c r="K20" s="8" t="inlineStr">
        <is>
          <t>—</t>
        </is>
      </c>
      <c r="L20" s="8" t="inlineStr">
        <is>
          <t>EUR</t>
        </is>
      </c>
      <c r="M20" s="8" t="inlineStr">
        <is>
          <t>inget angivet</t>
        </is>
      </c>
      <c r="N20" s="11" t="inlineStr">
        <is>
          <t>PERMANENT</t>
        </is>
      </c>
      <c r="O20" s="8" t="inlineStr">
        <is>
          <t>OPEN (permanent).</t>
        </is>
      </c>
      <c r="P20" s="8" t="inlineStr">
        <is>
          <t>Scoping point: production monitoring and MES do not obviously sit in these four back-office, security and commercial categories. Listed so it is not claimed by mistake.</t>
        </is>
      </c>
      <c r="Q20" s="12" t="inlineStr">
        <is>
          <t>https://www.vlaio.be/nl/subsidies-financiering/subsidiedatabank/maatregelen/investeringsaftrek</t>
        </is>
      </c>
    </row>
    <row r="21">
      <c r="A21" s="8" t="n">
        <v>20</v>
      </c>
      <c r="B21" s="8" t="inlineStr">
        <is>
          <t>Belgien (Flanders)</t>
        </is>
      </c>
      <c r="C21" s="8" t="inlineStr">
        <is>
          <t>GREEN investeringssteun</t>
        </is>
      </c>
      <c r="D21" s="8" t="inlineStr">
        <is>
          <t>GREEN investment support</t>
        </is>
      </c>
      <c r="E21" s="8" t="inlineStr">
        <is>
          <t>VLAIO</t>
        </is>
      </c>
      <c r="F21" s="8" t="inlineStr">
        <is>
          <t>Bidrag</t>
        </is>
      </c>
      <c r="G21" s="8" t="inlineStr">
        <is>
          <t>Engineering, investments and installation costs from third parties. Explicitly excluded: pre-study costs, infrastructure works, internal costs, operational costs.</t>
        </is>
      </c>
      <c r="H21" s="8" t="inlineStr">
        <is>
          <t>energy efficiency 30–40% SME / 20–30% large by eco-class; renewable energy 45–55% SME / 35–45% large</t>
        </is>
      </c>
      <c r="I21" s="9" t="n">
        <v>0.3</v>
      </c>
      <c r="J21" s="10" t="n">
        <v>50000</v>
      </c>
      <c r="K21" s="10" t="n">
        <v>1000000</v>
      </c>
      <c r="L21" s="8" t="inlineStr">
        <is>
          <t>EUR</t>
        </is>
      </c>
      <c r="M21" s="8" t="inlineStr">
        <is>
          <t>stödbeloppet</t>
        </is>
      </c>
      <c r="N21" s="11" t="inlineStr">
        <is>
          <t>ÖPPEN</t>
        </is>
      </c>
      <c r="O21" s="8" t="inlineStr">
        <is>
          <t>OPEN — no 2026 deadline shown on the page read.</t>
        </is>
      </c>
      <c r="P21" s="8" t="inlineStr">
        <is>
          <t>Measuring, monitoring and control systems and software are NOT named among the eligible items on the page read. The minimum is a minimum investment; the maximum is per company over three years.</t>
        </is>
      </c>
      <c r="Q21" s="12" t="inlineStr">
        <is>
          <t>https://www.vlaio.be/nl/subsidies-financiering/green-investeringssteun/wat-is-het-steunpercentage-en-welke-kosten-worden-aanvaard</t>
        </is>
      </c>
    </row>
    <row r="22">
      <c r="A22" s="8" t="n">
        <v>21</v>
      </c>
      <c r="B22" s="8" t="inlineStr">
        <is>
          <t>Belgien (Flanders)</t>
        </is>
      </c>
      <c r="C22" s="8" t="inlineStr">
        <is>
          <t>Ecologiepremie+</t>
        </is>
      </c>
      <c r="D22" s="8" t="inlineStr">
        <is>
          <t>Ecology premium+</t>
        </is>
      </c>
      <c r="E22" s="8" t="inlineStr">
        <is>
          <t>VLAIO</t>
        </is>
      </c>
      <c r="F22" s="8" t="inlineStr">
        <is>
          <t>Bidrag</t>
        </is>
      </c>
      <c r="G22" s="8" t="inlineStr">
        <is>
          <t>The 27 technologies on the Limitatieve Technologieënlijst, across cooling, transport, heat, water and miscellaneous. No metering or monitoring technology appears on the list as read. Installation costs are excluded unless specified for a given technology.</t>
        </is>
      </c>
      <c r="H22" s="8" t="inlineStr">
        <is>
          <t>varies per technology on the LTL — rates not stated on the pages read</t>
        </is>
      </c>
      <c r="I22" s="8" t="inlineStr">
        <is>
          <t>anges inte</t>
        </is>
      </c>
      <c r="J22" s="8" t="inlineStr">
        <is>
          <t>—</t>
        </is>
      </c>
      <c r="K22" s="10" t="n">
        <v>1000000</v>
      </c>
      <c r="L22" s="8" t="inlineStr">
        <is>
          <t>EUR</t>
        </is>
      </c>
      <c r="M22" s="8" t="inlineStr">
        <is>
          <t>stödbeloppet</t>
        </is>
      </c>
      <c r="N22" s="11" t="inlineStr">
        <is>
          <t>ÖPPEN</t>
        </is>
      </c>
      <c r="O22" s="8" t="inlineStr">
        <is>
          <t>OPEN, rolling applications ("doorlopend").</t>
        </is>
      </c>
      <c r="P22" s="8" t="inlineStr">
        <is>
          <t>NOT VERIFIED: rates by technology and company size were not stated on the pages read. The maximum is per enterprise over three years.</t>
        </is>
      </c>
      <c r="Q22" s="12" t="inlineStr">
        <is>
          <t>https://www.vlaio.be/nl/subsidies-financiering/subsidiedatabank/ecologiepremie</t>
        </is>
      </c>
    </row>
    <row r="23">
      <c r="A23" s="8" t="n">
        <v>22</v>
      </c>
      <c r="B23" s="8" t="inlineStr">
        <is>
          <t>Belgien (Flanders)</t>
        </is>
      </c>
      <c r="C23" s="8" t="inlineStr">
        <is>
          <t>kmo-portefeuille</t>
        </is>
      </c>
      <c r="D23" s="8" t="inlineStr">
        <is>
          <t>SME portfolio</t>
        </is>
      </c>
      <c r="E23" s="8" t="inlineStr">
        <is>
          <t>VLAIO</t>
        </is>
      </c>
      <c r="F23" s="8" t="inlineStr">
        <is>
          <t>Bidrag</t>
        </is>
      </c>
      <c r="G23" s="8" t="inlineStr">
        <is>
          <t>Training and advisory services only — not software licences and not hardware.</t>
        </is>
      </c>
      <c r="H23" s="8" t="inlineStr">
        <is>
          <t>30% small / 20% medium; 45% small / 35% medium for energy-efficiency and cybersecurity services</t>
        </is>
      </c>
      <c r="I23" s="9" t="n">
        <v>0.3</v>
      </c>
      <c r="J23" s="8" t="inlineStr">
        <is>
          <t>—</t>
        </is>
      </c>
      <c r="K23" s="10" t="n">
        <v>7500</v>
      </c>
      <c r="L23" s="8" t="inlineStr">
        <is>
          <t>EUR</t>
        </is>
      </c>
      <c r="M23" s="8" t="inlineStr">
        <is>
          <t>stödbeloppet</t>
        </is>
      </c>
      <c r="N23" s="11" t="inlineStr">
        <is>
          <t>ÖPPEN</t>
        </is>
      </c>
      <c r="O23" s="8" t="inlineStr">
        <is>
          <t>OPEN but materially narrowed: from 1 February 2026 the ADVICE track is restricted to cybersecurity only. Training across all themes, including digitalisation and sustainability, remains eligible.</t>
        </is>
      </c>
      <c r="P23" s="8" t="inlineStr">
        <is>
          <t>The maximum is per year.</t>
        </is>
      </c>
      <c r="Q23" s="12" t="inlineStr">
        <is>
          <t>https://www.vlaio.be/nl/subsidies-financiering/kmo-portefeuille</t>
        </is>
      </c>
    </row>
    <row r="24">
      <c r="A24" s="8" t="n">
        <v>23</v>
      </c>
      <c r="B24" s="8" t="inlineStr">
        <is>
          <t>Belgien (Wallonia)</t>
        </is>
      </c>
      <c r="C24" s="8" t="inlineStr">
        <is>
          <t>Chèque « Maturité numérique »</t>
        </is>
      </c>
      <c r="D24" s="8" t="inlineStr">
        <is>
          <t>Digital maturity cheque</t>
        </is>
      </c>
      <c r="E24" s="8" t="inlineStr">
        <is>
          <t>SPW — chèques-entreprises</t>
        </is>
      </c>
      <c r="F24" s="8" t="inlineStr">
        <is>
          <t>Bidrag</t>
        </is>
      </c>
      <c r="G24" s="8" t="inlineStr">
        <is>
          <t>Professional assistance to assess and improve digital processes, delivered by a labelled provider. Funds the provider’s work, not equipment.</t>
        </is>
      </c>
      <c r="H24" s="8" t="inlineStr">
        <is>
          <t>50%</t>
        </is>
      </c>
      <c r="I24" s="9" t="n">
        <v>0.5</v>
      </c>
      <c r="J24" s="8" t="inlineStr">
        <is>
          <t>—</t>
        </is>
      </c>
      <c r="K24" s="10" t="n">
        <v>50000</v>
      </c>
      <c r="L24" s="8" t="inlineStr">
        <is>
          <t>EUR</t>
        </is>
      </c>
      <c r="M24" s="8" t="inlineStr">
        <is>
          <t>stödbeloppet</t>
        </is>
      </c>
      <c r="N24" s="11" t="inlineStr">
        <is>
          <t>ÖPPEN</t>
        </is>
      </c>
      <c r="O24" s="8" t="inlineStr">
        <is>
          <t>OPEN. The maximum is excluding VAT over a rolling three-year period.</t>
        </is>
      </c>
      <c r="P24" s="8" t="inlineStr">
        <is>
          <t>SMEs and self-employed with their main office in Wallonia, fewer than 250 employees. The cybersecurity cheque is 75% with the same €50,000 ceiling.</t>
        </is>
      </c>
      <c r="Q24" s="12" t="inlineStr">
        <is>
          <t>https://www.cheques-entreprises.be/cheques/</t>
        </is>
      </c>
    </row>
    <row r="25">
      <c r="A25" s="8" t="n">
        <v>24</v>
      </c>
      <c r="B25" s="8" t="inlineStr">
        <is>
          <t>Belgien (Wallonia)</t>
        </is>
      </c>
      <c r="C25" s="8" t="inlineStr">
        <is>
          <t>Chèques énergie (audit global, partiel, de suivi, étude de faisabilité)</t>
        </is>
      </c>
      <c r="D25" s="8" t="inlineStr">
        <is>
          <t>Energy cheques</t>
        </is>
      </c>
      <c r="E25" s="8" t="inlineStr">
        <is>
          <t>SPW — chèques-entreprises</t>
        </is>
      </c>
      <c r="F25" s="8" t="inlineStr">
        <is>
          <t>Bidrag</t>
        </is>
      </c>
      <c r="G25" s="8" t="inlineStr">
        <is>
          <t>Labelled providers’ audit and feasibility work; not equipment purchase.</t>
        </is>
      </c>
      <c r="H25" s="8" t="inlineStr">
        <is>
          <t>75%</t>
        </is>
      </c>
      <c r="I25" s="9" t="n">
        <v>0.75</v>
      </c>
      <c r="J25" s="8" t="inlineStr">
        <is>
          <t>—</t>
        </is>
      </c>
      <c r="K25" s="10" t="n">
        <v>8000</v>
      </c>
      <c r="L25" s="8" t="inlineStr">
        <is>
          <t>EUR</t>
        </is>
      </c>
      <c r="M25" s="8" t="inlineStr">
        <is>
          <t>stödbeloppet</t>
        </is>
      </c>
      <c r="N25" s="11" t="inlineStr">
        <is>
          <t>ÖPPEN</t>
        </is>
      </c>
      <c r="O25" s="8" t="inlineStr">
        <is>
          <t>OPEN. Maxima over a rolling three-year period, excluding VAT.</t>
        </is>
      </c>
      <c r="P25" s="8" t="inlineStr">
        <is>
          <t>The maximum shown is the audit global ceiling (€8,000). Audit partiel €5,000; audit de suivi annuel €2,000; étude de faisabilité €5,000.</t>
        </is>
      </c>
      <c r="Q25" s="12" t="inlineStr">
        <is>
          <t>https://www.cheques-entreprises.be/cheques/</t>
        </is>
      </c>
    </row>
    <row r="26">
      <c r="A26" s="8" t="n">
        <v>25</v>
      </c>
      <c r="B26" s="8" t="inlineStr">
        <is>
          <t>Österrike</t>
        </is>
      </c>
      <c r="C26" s="8" t="inlineStr">
        <is>
          <t>UFI – Energiesparmaßnahmen (Umweltförderung im Inland)</t>
        </is>
      </c>
      <c r="D26" s="8" t="inlineStr">
        <is>
          <t>Energy-saving measures in enterprises</t>
        </is>
      </c>
      <c r="E26" s="8" t="inlineStr">
        <is>
          <t>Kommunalkredit Public Consulting / BMK</t>
        </is>
      </c>
      <c r="F26" s="8" t="inlineStr">
        <is>
          <t>Bidrag</t>
        </is>
      </c>
      <c r="G26" s="8" t="inlineStr">
        <is>
          <t>Efficiency improvements to industrial plant and processes. Eligible components explicitly include "Mess-, Steuerungs- und Regelungstechnik" alongside heat exchangers, heat pumps, free cooling, buffer storage, pumps, motors, compressors and frequency converters.</t>
        </is>
      </c>
      <c r="H26" s="8" t="inlineStr">
        <is>
          <t>15% large / 20% medium / 25% small for projects up to €150,000; 30% of the Förderungsbasis above €150,000; +5% for EMAS-certified companies, max €10,000</t>
        </is>
      </c>
      <c r="I26" s="9" t="n">
        <v>0.25</v>
      </c>
      <c r="J26" s="10" t="n">
        <v>10000</v>
      </c>
      <c r="K26" s="10" t="n">
        <v>4500000</v>
      </c>
      <c r="L26" s="8" t="inlineStr">
        <is>
          <t>EUR</t>
        </is>
      </c>
      <c r="M26" s="8" t="inlineStr">
        <is>
          <t>stödbeloppet</t>
        </is>
      </c>
      <c r="N26" s="11" t="inlineStr">
        <is>
          <t>ÖPPEN</t>
        </is>
      </c>
      <c r="O26" s="8" t="inlineStr">
        <is>
          <t>OPEN (Infoblatt version 04/2026). Investment must be at least €10,000 and below €1.0 million. Minimum CO₂ saving 4 tonnes a year.</t>
        </is>
      </c>
      <c r="P26" s="8" t="inlineStr">
        <is>
          <t>Caveat: stand-alone Messtechnik, energy-management systems, monitoring, sensors and software are NOT listed as free-standing eligible measures — they qualify as MSR technology integrated into an eligible efficiency measure.</t>
        </is>
      </c>
      <c r="Q26" s="12" t="inlineStr">
        <is>
          <t>https://www.umweltfoerderung.at/fileadmin/user_upload/umweltfoerderung/betriebe/Energiesparen_in_Betrieben/UFI_Standardfall_Infoblatt_ENERGSPA.pdf</t>
        </is>
      </c>
    </row>
    <row r="27">
      <c r="A27" s="8" t="n">
        <v>26</v>
      </c>
      <c r="B27" s="8" t="inlineStr">
        <is>
          <t>Österrike</t>
        </is>
      </c>
      <c r="C27" s="8" t="inlineStr">
        <is>
          <t>Energiemanagement – Flexibilisierung im Verteilnetz (Betriebe)</t>
        </is>
      </c>
      <c r="D27" s="8" t="inlineStr">
        <is>
          <t>Energy management – distribution-grid flexibility</t>
        </is>
      </c>
      <c r="E27" s="8" t="inlineStr">
        <is>
          <t>Kommunalkredit Public Consulting / Klima- und Energiefonds</t>
        </is>
      </c>
      <c r="F27" s="8" t="inlineStr">
        <is>
          <t>Bidrag</t>
        </is>
      </c>
      <c r="G27" s="8" t="inlineStr">
        <is>
          <t>Planning, purchase, installation and configuration of communication-capable, automated energy-management systems controlling generators, loads, storage and electrical equipment, to identify efficiency opportunities and respond to market and grid signals. The closest thing in Austria to a dedicated energy-management-system grant.</t>
        </is>
      </c>
      <c r="H27" s="8" t="inlineStr">
        <is>
          <t>rate not stated on the page read</t>
        </is>
      </c>
      <c r="I27" s="8" t="inlineStr">
        <is>
          <t>anges inte</t>
        </is>
      </c>
      <c r="J27" s="8" t="inlineStr">
        <is>
          <t>anges inte</t>
        </is>
      </c>
      <c r="K27" s="8" t="inlineStr">
        <is>
          <t>anges inte</t>
        </is>
      </c>
      <c r="L27" s="8" t="inlineStr">
        <is>
          <t>EUR</t>
        </is>
      </c>
      <c r="M27" s="8" t="inlineStr">
        <is>
          <t>inget angivet</t>
        </is>
      </c>
      <c r="N27" s="11" t="inlineStr">
        <is>
          <t>ÖPPEN</t>
        </is>
      </c>
      <c r="O27" s="8" t="inlineStr">
        <is>
          <t>OPEN to 15 April 2027, 12:00. Non-repayable grant.</t>
        </is>
      </c>
      <c r="P27" s="8" t="inlineStr">
        <is>
          <t>NOT VERIFIED: the funding rate and the minimum and maximum amounts were not stated on the page — the Leitfaden must be read. Applicants need low-voltage grid connections (network levels 6–7).</t>
        </is>
      </c>
      <c r="Q27" s="12" t="inlineStr">
        <is>
          <t>https://www.umweltfoerderung.at/betriebe/energiemanagement-fuer-betriebe</t>
        </is>
      </c>
    </row>
    <row r="28">
      <c r="A28" s="8" t="n">
        <v>27</v>
      </c>
      <c r="B28" s="8" t="inlineStr">
        <is>
          <t>Österrike</t>
        </is>
      </c>
      <c r="C28" s="8" t="inlineStr">
        <is>
          <t>Energieeffizienz-Ausschreibung Juli 2026 (UFI)</t>
        </is>
      </c>
      <c r="D28" s="8" t="inlineStr">
        <is>
          <t>Energy-efficiency tender, July 2026</t>
        </is>
      </c>
      <c r="E28" s="8" t="inlineStr">
        <is>
          <t>Kommunalkredit Public Consulting</t>
        </is>
      </c>
      <c r="F28" s="8" t="inlineStr">
        <is>
          <t>Bidrag</t>
        </is>
      </c>
      <c r="G28" s="8" t="inlineStr">
        <is>
          <t>End-energy-efficiency improvements in existing commercial and industrial facilities: process efficiency, heat recovery, waste-heat heat pumps, heating optimisation, free cooling.</t>
        </is>
      </c>
      <c r="H28" s="8" t="inlineStr">
        <is>
          <t>not stated on the page read</t>
        </is>
      </c>
      <c r="I28" s="8" t="inlineStr">
        <is>
          <t>anges inte</t>
        </is>
      </c>
      <c r="J28" s="10" t="n">
        <v>1000000</v>
      </c>
      <c r="K28" s="8" t="inlineStr">
        <is>
          <t>anges inte</t>
        </is>
      </c>
      <c r="L28" s="8" t="inlineStr">
        <is>
          <t>EUR</t>
        </is>
      </c>
      <c r="M28" s="8" t="inlineStr">
        <is>
          <t>inget angivet</t>
        </is>
      </c>
      <c r="N28" s="11" t="inlineStr">
        <is>
          <t>ÖPPEN</t>
        </is>
      </c>
      <c r="O28" s="8" t="inlineStr">
        <is>
          <t>OPEN to 12 October 2026, 12:00. Minimum investment €1.0 million and minimum saving 1.0 GWh a year.</t>
        </is>
      </c>
      <c r="P28" s="8" t="inlineStr">
        <is>
          <t>Out of range for a €30–300k monitoring ticket on its own. NOT VERIFIED: funding rate and maxima were not stated on the page read.</t>
        </is>
      </c>
      <c r="Q28" s="12" t="inlineStr">
        <is>
          <t>https://www.umweltfoerderung.at/betriebe/energieeffizienz-2-2026</t>
        </is>
      </c>
    </row>
    <row r="29">
      <c r="A29" s="8" t="n">
        <v>28</v>
      </c>
      <c r="B29" s="8" t="inlineStr">
        <is>
          <t>Österrike</t>
        </is>
      </c>
      <c r="C29" s="8" t="inlineStr">
        <is>
          <t>KMU.DIGITAL</t>
        </is>
      </c>
      <c r="D29" s="8" t="inlineStr">
        <is>
          <t>SME digital</t>
        </is>
      </c>
      <c r="E29" s="8" t="inlineStr">
        <is>
          <t>aws / BMWET</t>
        </is>
      </c>
      <c r="F29" s="8" t="inlineStr">
        <is>
          <t>Inget — stängt eller upphävt</t>
        </is>
      </c>
      <c r="G29" s="8" t="inlineStr">
        <is>
          <t>—</t>
        </is>
      </c>
      <c r="H29" s="8" t="inlineStr">
        <is>
          <t>—</t>
        </is>
      </c>
      <c r="I29" s="8" t="inlineStr">
        <is>
          <t>anges inte</t>
        </is>
      </c>
      <c r="J29" s="8" t="inlineStr">
        <is>
          <t>—</t>
        </is>
      </c>
      <c r="K29" s="8" t="inlineStr">
        <is>
          <t>—</t>
        </is>
      </c>
      <c r="L29" s="8" t="inlineStr">
        <is>
          <t>EUR</t>
        </is>
      </c>
      <c r="M29" s="8" t="inlineStr">
        <is>
          <t>inget angivet</t>
        </is>
      </c>
      <c r="N29" s="11" t="inlineStr">
        <is>
          <t>AVSLUTAD</t>
        </is>
      </c>
      <c r="O29" s="8" t="inlineStr">
        <is>
          <t>BUDGET EXHAUSTED and discontinued: "Das Budget von KMU.DIGITAL 4.0 ist vollständig ausgeschöpft" and the programme will not be continued from 2027 because of federal budget consolidation.</t>
        </is>
      </c>
      <c r="P29" s="8" t="inlineStr">
        <is>
          <t>Do not build Austrian content or a budget around it. Point prospects at the UFI schemes instead. €35 million was allocated for 2024–2026.</t>
        </is>
      </c>
      <c r="Q29" s="12" t="inlineStr">
        <is>
          <t>https://www.kmudigital.at/</t>
        </is>
      </c>
    </row>
    <row r="30">
      <c r="A30" s="8" t="n">
        <v>29</v>
      </c>
      <c r="B30" s="8" t="inlineStr">
        <is>
          <t>Sverige</t>
        </is>
      </c>
      <c r="C30" s="8" t="inlineStr">
        <is>
          <t>Klimatklivet</t>
        </is>
      </c>
      <c r="D30" s="8" t="inlineStr">
        <is>
          <t>The climate leap</t>
        </is>
      </c>
      <c r="E30" s="8" t="inlineStr">
        <is>
          <t>Naturvårdsverket</t>
        </is>
      </c>
      <c r="F30" s="8" t="inlineStr">
        <is>
          <t>Bidrag</t>
        </is>
      </c>
      <c r="G30" s="8" t="inlineStr">
        <is>
          <t>Local climate investments under Förordning (2015:517) and GBER Chapter 1 and Articles 36–41, 46–49, 56 and 56a–c. Whether control, monitoring or measuring systems and software are eligible was not stated on the pages read.</t>
        </is>
      </c>
      <c r="H30" s="8" t="inlineStr">
        <is>
          <t>aid intensity not stated on the pages read; de minimis awards capped at €300,000 over three years</t>
        </is>
      </c>
      <c r="I30" s="8" t="inlineStr">
        <is>
          <t>anges inte</t>
        </is>
      </c>
      <c r="J30" s="8" t="inlineStr">
        <is>
          <t>anges inte</t>
        </is>
      </c>
      <c r="K30" s="8" t="inlineStr">
        <is>
          <t>anges inte</t>
        </is>
      </c>
      <c r="L30" s="8" t="inlineStr">
        <is>
          <t>EUR</t>
        </is>
      </c>
      <c r="M30" s="8" t="inlineStr">
        <is>
          <t>inget angivet</t>
        </is>
      </c>
      <c r="N30" s="11" t="inlineStr">
        <is>
          <t>STÄNGD</t>
        </is>
      </c>
      <c r="O30" s="8" t="inlineStr">
        <is>
          <t>The 2026 open rounds closed on 4 September 2026. Next open round (preliminary): 22 February – 5 March 2027.</t>
        </is>
      </c>
      <c r="P30" s="8" t="inlineStr">
        <is>
          <t>NOT VERIFIED: maximum aid intensity by company size, minimum and maximum grants, and the eligibility of monitoring systems. Do not quote a Swedish aid intensity without a further source.</t>
        </is>
      </c>
      <c r="Q30" s="12" t="inlineStr">
        <is>
          <t>https://www.naturvardsverket.se/amnesomraden/klimatomstallningen/klimatklivet/klimatklivets-ansokningsomgangar/</t>
        </is>
      </c>
    </row>
    <row r="31">
      <c r="A31" s="8" t="n">
        <v>30</v>
      </c>
      <c r="B31" s="8" t="inlineStr">
        <is>
          <t>Sverige</t>
        </is>
      </c>
      <c r="C31" s="8" t="inlineStr">
        <is>
          <t>Energisteget / energikartläggningsstöd</t>
        </is>
      </c>
      <c r="D31" s="8" t="inlineStr">
        <is>
          <t>Energy step / energy-audit support</t>
        </is>
      </c>
      <c r="E31" s="8" t="inlineStr">
        <is>
          <t>Energimyndigheten</t>
        </is>
      </c>
      <c r="F31" s="8" t="inlineStr">
        <is>
          <t>Inget — stängt eller upphävt</t>
        </is>
      </c>
      <c r="G31" s="8" t="inlineStr">
        <is>
          <t>—</t>
        </is>
      </c>
      <c r="H31" s="8" t="inlineStr">
        <is>
          <t>—</t>
        </is>
      </c>
      <c r="I31" s="8" t="inlineStr">
        <is>
          <t>anges inte</t>
        </is>
      </c>
      <c r="J31" s="8" t="inlineStr">
        <is>
          <t>—</t>
        </is>
      </c>
      <c r="K31" s="8" t="inlineStr">
        <is>
          <t>—</t>
        </is>
      </c>
      <c r="L31" s="8" t="inlineStr">
        <is>
          <t>EUR</t>
        </is>
      </c>
      <c r="M31" s="8" t="inlineStr">
        <is>
          <t>inget angivet</t>
        </is>
      </c>
      <c r="N31" s="11" t="inlineStr">
        <is>
          <t>EJ VERIFIERAD</t>
        </is>
      </c>
      <c r="O31" s="8" t="inlineStr">
        <is>
          <t>Both Energimyndigheten URLs returned 404 on 22 September 2026. APPEAR DISCONTINUED — presumed closed, not confirmed closed.</t>
        </is>
      </c>
      <c r="P31" s="8" t="inlineStr">
        <is>
          <t>Confirm with Energimyndigheten before relying on it either way. The open calls read on the agency’s own list on 22 September 2026 were all in energy preparedness, heavy-vehicle charging and academic research — none relevant to factory monitoring.</t>
        </is>
      </c>
      <c r="Q31" s="12" t="inlineStr">
        <is>
          <t>https://www.energimyndigheten.se/utlysningar/</t>
        </is>
      </c>
    </row>
    <row r="32">
      <c r="A32" s="8" t="n">
        <v>31</v>
      </c>
      <c r="B32" s="8" t="inlineStr">
        <is>
          <t>Danmark</t>
        </is>
      </c>
      <c r="C32" s="8" t="inlineStr">
        <is>
          <t>Erhvervspuljen (Erhvervstilskud til energieffektiviseringer)</t>
        </is>
      </c>
      <c r="D32" s="8" t="inlineStr">
        <is>
          <t>Business pool for energy efficiency and CO₂ reduction</t>
        </is>
      </c>
      <c r="E32" s="8" t="inlineStr">
        <is>
          <t>Energistyrelsen</t>
        </is>
      </c>
      <c r="F32" s="8" t="inlineStr">
        <is>
          <t>Bidrag</t>
        </is>
      </c>
      <c r="G32" s="8" t="inlineStr">
        <is>
          <t>External advisory services, necessary installation components and labour, for documented energy savings. Beneficiaries are non-public companies carrying out energy-saving projects.</t>
        </is>
      </c>
      <c r="H32" s="8" t="inlineStr">
        <is>
          <t>up to 60% (statens-tilskudspuljer.dk) or up to 50% (Virksomhedsguiden) — official sources disagree. The grant is calculated at DKK 1,000 per tonne of CO₂ or 20 øre per kWh saved, ×1.25 for fossil conversion</t>
        </is>
      </c>
      <c r="I32" s="9" t="n">
        <v>0.5</v>
      </c>
      <c r="J32" s="8" t="inlineStr">
        <is>
          <t>—</t>
        </is>
      </c>
      <c r="K32" s="8" t="inlineStr">
        <is>
          <t>anges inte</t>
        </is>
      </c>
      <c r="L32" s="8" t="inlineStr">
        <is>
          <t>DKK</t>
        </is>
      </c>
      <c r="M32" s="8" t="inlineStr">
        <is>
          <t>inget angivet</t>
        </is>
      </c>
      <c r="N32" s="11" t="inlineStr">
        <is>
          <t>EJ VERIFIERAD</t>
        </is>
      </c>
      <c r="O32" s="8" t="inlineStr">
        <is>
          <t>The official portal shows the pool reopening on 2 March 2026, but the same passage also refers to closing "no later than November 2025" — internally inconsistent as read. The 2026 round status is UNCLEAR. Energistyrelsen’s own site could not be fetched (robots.txt timeout).</t>
        </is>
      </c>
      <c r="P32" s="8" t="inlineStr">
        <is>
          <t>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c r="Q32" s="12" t="inlineStr">
        <is>
          <t>https://www.statens-tilskudspuljer.dk/klima-energi-og-forsyningsministeriet/energistyrelsen/20</t>
        </is>
      </c>
    </row>
    <row r="33">
      <c r="A33" s="8" t="n">
        <v>32</v>
      </c>
      <c r="B33" s="8" t="inlineStr">
        <is>
          <t>Danmark</t>
        </is>
      </c>
      <c r="C33" s="8" t="inlineStr">
        <is>
          <t>SMV:Digital (rådgivertilskud)</t>
        </is>
      </c>
      <c r="D33" s="8" t="inlineStr">
        <is>
          <t>SME Digital advisory grant</t>
        </is>
      </c>
      <c r="E33" s="8" t="inlineStr">
        <is>
          <t>Erhvervsstyrelsen / Virksomhedsguiden</t>
        </is>
      </c>
      <c r="F33" s="8" t="inlineStr">
        <is>
          <t>Bidrag</t>
        </is>
      </c>
      <c r="G33" s="8" t="inlineStr">
        <is>
          <t>Advisory services only — analysing, preparing, planning or following up. Technology purchases, licences and implementation work are NOT eligible.</t>
        </is>
      </c>
      <c r="H33" s="8" t="inlineStr">
        <is>
          <t>50% (1:1 co-financing)</t>
        </is>
      </c>
      <c r="I33" s="9" t="n">
        <v>0.5</v>
      </c>
      <c r="J33" s="8" t="inlineStr">
        <is>
          <t>—</t>
        </is>
      </c>
      <c r="K33" s="10" t="n">
        <v>150000</v>
      </c>
      <c r="L33" s="8" t="inlineStr">
        <is>
          <t>DKK</t>
        </is>
      </c>
      <c r="M33" s="8" t="inlineStr">
        <is>
          <t>stödbeloppet</t>
        </is>
      </c>
      <c r="N33" s="11" t="inlineStr">
        <is>
          <t>ÖPPEN</t>
        </is>
      </c>
      <c r="O33" s="8" t="inlineStr">
        <is>
          <t>Next round 9 November 2026 09:00 – 16 November 2026 23:55. DKK 15 million, supporting roughly 150 companies.</t>
        </is>
      </c>
      <c r="P33" s="8" t="inlineStr">
        <is>
          <t>Maximum DKK 50,000 for cybersecurity, digital marketing and simple ERP. Maximum eligible expense DKK 300,000. Eligibility: at least 2 full-time equivalents; SME definition applies.</t>
        </is>
      </c>
      <c r="Q33" s="12" t="inlineStr">
        <is>
          <t>https://virksomhedsguiden.dk/content/ydelser/digitalisering-raadgivertilskud/00f2ddc0-76bb-4cb8-b15c-989ed1228c3d/</t>
        </is>
      </c>
    </row>
    <row r="34">
      <c r="A34" s="8" t="n">
        <v>33</v>
      </c>
      <c r="B34" s="8" t="inlineStr">
        <is>
          <t>Finland</t>
        </is>
      </c>
      <c r="C34" s="8" t="inlineStr">
        <is>
          <t>Energiatuki</t>
        </is>
      </c>
      <c r="D34" s="8" t="inlineStr">
        <is>
          <t>Energy aid</t>
        </is>
      </c>
      <c r="E34" s="8" t="inlineStr">
        <is>
          <t>Business Finland</t>
        </is>
      </c>
      <c r="F34" s="8" t="inlineStr">
        <is>
          <t>Bidrag</t>
        </is>
      </c>
      <c r="G34" s="8" t="inlineStr">
        <is>
          <t>Energy-efficiency and renewable-energy investments, and audits and surveys. Applicants of all sizes; residential apartment buildings, farms, fishing companies and state-funded organisations are excluded.</t>
        </is>
      </c>
      <c r="H34" s="8" t="inlineStr">
        <is>
          <t>energy efficiency 20% inside an energiatehokkuussopimus, 25% via an ESCO, 15% without an agreement; renewable energy typically 15–30%; Motiva-type audits 50% with an agreement, 40% without; in-depth surveys 40%</t>
        </is>
      </c>
      <c r="I34" s="9" t="n">
        <v>0.15</v>
      </c>
      <c r="J34" s="10" t="n">
        <v>10000</v>
      </c>
      <c r="K34" s="10" t="n">
        <v>5000000</v>
      </c>
      <c r="L34" s="8" t="inlineStr">
        <is>
          <t>EUR</t>
        </is>
      </c>
      <c r="M34" s="8" t="inlineStr">
        <is>
          <t>stödberättigande kostnad</t>
        </is>
      </c>
      <c r="N34" s="11" t="inlineStr">
        <is>
          <t>ÖPPEN</t>
        </is>
      </c>
      <c r="O34" s="8" t="inlineStr">
        <is>
          <t>OPEN, continuous application ("jatkuva haku"). No 2026 deadline.</t>
        </is>
      </c>
      <c r="P34" s="8" t="inlineStr">
        <is>
          <t>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c r="Q34" s="12" t="inlineStr">
        <is>
          <t>https://www.businessfinland.fi/suomalaisille-asiakkaille/palvelut/rahoitus/energiatuki</t>
        </is>
      </c>
    </row>
    <row r="35">
      <c r="A35" s="8" t="n">
        <v>34</v>
      </c>
      <c r="B35" s="8" t="inlineStr">
        <is>
          <t>Schweiz</t>
        </is>
      </c>
      <c r="C35" s="8" t="inlineStr">
        <is>
          <t>ProKilowatt — Programme</t>
        </is>
      </c>
      <c r="D35" s="8" t="inlineStr">
        <is>
          <t>ProKilowatt, programme route</t>
        </is>
      </c>
      <c r="E35" s="8" t="inlineStr">
        <is>
          <t>Swiss Federal Office of Energy (SFOE/BFE)</t>
        </is>
      </c>
      <c r="F35" s="8" t="inlineStr">
        <is>
          <t>Bidrag</t>
        </is>
      </c>
      <c r="G35" s="8" t="inlineStr">
        <is>
          <t>Efficiency programmes submitted by engineering firms and industry associations rather than by an individual factory.</t>
        </is>
      </c>
      <c r="H35" s="8" t="inlineStr">
        <is>
          <t>max 30% of investment costs</t>
        </is>
      </c>
      <c r="I35" s="9" t="n">
        <v>0.3</v>
      </c>
      <c r="J35" s="10" t="n">
        <v>150000</v>
      </c>
      <c r="K35" s="10" t="n">
        <v>3000000</v>
      </c>
      <c r="L35" s="8" t="inlineStr">
        <is>
          <t>CHF</t>
        </is>
      </c>
      <c r="M35" s="8" t="inlineStr">
        <is>
          <t>stödberättigande kostnad</t>
        </is>
      </c>
      <c r="N35" s="11" t="inlineStr">
        <is>
          <t>STÄNGD</t>
        </is>
      </c>
      <c r="O35" s="8" t="inlineStr">
        <is>
          <t>The 2026 programme deadline was 1 May 2026. Budget at least CHF 30m; the overall ProKilowatt budget is CHF 70m a year.</t>
        </is>
      </c>
      <c r="P35" s="8" t="inlineStr">
        <is>
          <t>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c r="Q35" s="12" t="inlineStr">
        <is>
          <t>https://pubdb.bfe.admin.ch/de/publication/download/12353</t>
        </is>
      </c>
    </row>
    <row r="36">
      <c r="A36" s="8" t="n">
        <v>35</v>
      </c>
      <c r="B36" s="8" t="inlineStr">
        <is>
          <t>Schweiz</t>
        </is>
      </c>
      <c r="C36" s="8" t="inlineStr">
        <is>
          <t>ProKilowatt — Projekte</t>
        </is>
      </c>
      <c r="D36" s="8" t="inlineStr">
        <is>
          <t>ProKilowatt, project route</t>
        </is>
      </c>
      <c r="E36" s="8" t="inlineStr">
        <is>
          <t>Swiss Federal Office of Energy (SFOE/BFE)</t>
        </is>
      </c>
      <c r="F36" s="8" t="inlineStr">
        <is>
          <t>Bidrag</t>
        </is>
      </c>
      <c r="G36" s="8" t="inlineStr">
        <is>
          <t>Individual efficiency projects submitted through the competitive tender.</t>
        </is>
      </c>
      <c r="H36" s="8" t="inlineStr">
        <is>
          <t>not stated on the SFOE page</t>
        </is>
      </c>
      <c r="I36" s="8" t="inlineStr">
        <is>
          <t>anges inte</t>
        </is>
      </c>
      <c r="J36" s="8" t="inlineStr">
        <is>
          <t>anges inte</t>
        </is>
      </c>
      <c r="K36" s="10" t="n">
        <v>6000000</v>
      </c>
      <c r="L36" s="8" t="inlineStr">
        <is>
          <t>CHF</t>
        </is>
      </c>
      <c r="M36" s="8" t="inlineStr">
        <is>
          <t>stödbeloppet</t>
        </is>
      </c>
      <c r="N36" s="11" t="inlineStr">
        <is>
          <t>ÖPPEN</t>
        </is>
      </c>
      <c r="O36" s="8" t="inlineStr">
        <is>
          <t>Submission window 3 November 2025 – 1 November 2026.</t>
        </is>
      </c>
      <c r="P36" s="8" t="inlineStr">
        <is>
          <t>NOT VERIFIED: the project-route funding rate. The 30% figure belongs to the programme route in the row above, not to this one — do not carry it across.</t>
        </is>
      </c>
      <c r="Q36" s="12" t="inlineStr">
        <is>
          <t>https://www.bfe.admin.ch/bfe/en/home/promotion/energy-efficiency/competitive-calls-for-tenders-prokilowatt.html/</t>
        </is>
      </c>
    </row>
    <row r="37">
      <c r="A37" s="8" t="n">
        <v>36</v>
      </c>
      <c r="B37" s="8" t="inlineStr">
        <is>
          <t>Turkiet</t>
        </is>
      </c>
      <c r="C37" s="8" t="inlineStr">
        <is>
          <t>KOBİ Dijital Dönüşüm Destek Programı</t>
        </is>
      </c>
      <c r="D37" s="8" t="inlineStr">
        <is>
          <t>SME digital transformation support</t>
        </is>
      </c>
      <c r="E37" s="8" t="inlineStr">
        <is>
          <t>KOSGEB (EBRD-funded)</t>
        </is>
      </c>
      <c r="F37" s="8" t="inlineStr">
        <is>
          <t>Lån — räntan täckt</t>
        </is>
      </c>
      <c r="G37" s="8" t="inlineStr">
        <is>
          <t>Machinery, equipment, software and hardware — new items only. NACE Section C (manufacturing) only; micro enterprises are excluded.</t>
        </is>
      </c>
      <c r="H37" s="8" t="inlineStr">
        <is>
          <t>KOSGEB pays the interest on a partner-bank loan, non-repayable; the loan itself is repayable</t>
        </is>
      </c>
      <c r="I37" s="8" t="inlineStr">
        <is>
          <t>anges inte</t>
        </is>
      </c>
      <c r="J37" s="10" t="n">
        <v>1000000</v>
      </c>
      <c r="K37" s="10" t="n">
        <v>20000000</v>
      </c>
      <c r="L37" s="8" t="inlineStr">
        <is>
          <t>TRY</t>
        </is>
      </c>
      <c r="M37" s="8" t="inlineStr">
        <is>
          <t>lånet eller investeringen</t>
        </is>
      </c>
      <c r="N37" s="11" t="inlineStr">
        <is>
          <t>ÖPPEN</t>
        </is>
      </c>
      <c r="O37" s="8" t="inlineStr">
        <is>
          <t>ACTIVE. Listed under active supports; application form revision dated 11.05.2026. Maximum credit term 36 months with an optional 6-month grace period; programme period 24 months. Partner banks: TEB, İş Bankası, Yapı Kredi.</t>
        </is>
      </c>
      <c r="P37" s="8" t="inlineStr">
        <is>
          <t>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c r="Q37" s="12" t="inlineStr">
        <is>
          <t>https://www.kosgeb.gov.tr/site/tr/genel/destekdetay/9144/kobi-dijital-donusum-destek-programi</t>
        </is>
      </c>
    </row>
    <row r="38">
      <c r="A38" s="8" t="n">
        <v>37</v>
      </c>
      <c r="B38" s="8" t="inlineStr">
        <is>
          <t>Turkiet</t>
        </is>
      </c>
      <c r="C38" s="8" t="inlineStr">
        <is>
          <t>Kapasite Geliştirme Destek Programı</t>
        </is>
      </c>
      <c r="D38" s="8" t="inlineStr">
        <is>
          <t>Capacity development support programme</t>
        </is>
      </c>
      <c r="E38" s="8" t="inlineStr">
        <is>
          <t>KOSGEB</t>
        </is>
      </c>
      <c r="F38" s="8" t="inlineStr">
        <is>
          <t>Lån — räntan täckt</t>
        </is>
      </c>
      <c r="G38" s="8" t="inlineStr">
        <is>
          <t>Personnel, machinery, software, services (training, consultancy, certification, test, marketing, design, intellectual property) and working capital. Eligible NACE: C, 61, 62, 63, 72.</t>
        </is>
      </c>
      <c r="H38" s="8" t="inlineStr">
        <is>
          <t>non-repayable 20-point financing support on a bank loan, plus a non-repayable element of 1,000,000 TL</t>
        </is>
      </c>
      <c r="I38" s="8" t="inlineStr">
        <is>
          <t>anges inte</t>
        </is>
      </c>
      <c r="J38" s="8" t="inlineStr">
        <is>
          <t>—</t>
        </is>
      </c>
      <c r="K38" s="10" t="n">
        <v>20000000</v>
      </c>
      <c r="L38" s="8" t="inlineStr">
        <is>
          <t>TRY</t>
        </is>
      </c>
      <c r="M38" s="8" t="inlineStr">
        <is>
          <t>lånet eller investeringen</t>
        </is>
      </c>
      <c r="N38" s="11" t="inlineStr">
        <is>
          <t>STÄNGD</t>
        </is>
      </c>
      <c r="O38" s="8" t="inlineStr">
        <is>
          <t>ACTIVE programme, window closed. 2026 Period 3 ran 22 August – 15 September 2026; Period 1 ran 3–28 February and Period 2 6–30 June. A further window is expected but was not announced as at 22 September 2026.</t>
        </is>
      </c>
      <c r="P38" s="8" t="inlineStr">
        <is>
          <t>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c r="Q38" s="12" t="inlineStr">
        <is>
          <t>https://www.kosgeb.gov.tr/site/tr/genel/destekdetay/9200/kapasite-gelistirme-destek-programi</t>
        </is>
      </c>
    </row>
    <row r="39">
      <c r="A39" s="8" t="n">
        <v>38</v>
      </c>
      <c r="B39" s="8" t="inlineStr">
        <is>
          <t>Turkiet</t>
        </is>
      </c>
      <c r="C39" s="8" t="inlineStr">
        <is>
          <t>Yeşil Sanayi Destek Programı – Sanayide Temiz ve Döngüsel Ekonomi</t>
        </is>
      </c>
      <c r="D39" s="8" t="inlineStr">
        <is>
          <t>Green industry – clean and circular economy in manufacturing</t>
        </is>
      </c>
      <c r="E39" s="8" t="inlineStr">
        <is>
          <t>KOSGEB (World Bank)</t>
        </is>
      </c>
      <c r="F39" s="8" t="inlineStr">
        <is>
          <t>Bidrag</t>
        </is>
      </c>
      <c r="G39" s="8" t="inlineStr">
        <is>
          <t>Personnel, machinery and equipment, SOFTWARE and service procurement, for energy efficiency, water efficiency, raw-material efficiency, waste recycling, industrial symbiosis and circular business models. Uniquely among the KOSGEB grant lines it funds software and services as well as hardware.</t>
        </is>
      </c>
      <c r="H39" s="8" t="inlineStr">
        <is>
          <t>70% (80–90% in named earthquake provinces)</t>
        </is>
      </c>
      <c r="I39" s="9" t="n">
        <v>0.7</v>
      </c>
      <c r="J39" s="8" t="inlineStr">
        <is>
          <t>—</t>
        </is>
      </c>
      <c r="K39" s="10" t="n">
        <v>4000000</v>
      </c>
      <c r="L39" s="8" t="inlineStr">
        <is>
          <t>TRY</t>
        </is>
      </c>
      <c r="M39" s="8" t="inlineStr">
        <is>
          <t>stödbeloppet</t>
        </is>
      </c>
      <c r="N39" s="11" t="inlineStr">
        <is>
          <t>EJ VERIFIERAD</t>
        </is>
      </c>
      <c r="O39" s="8" t="inlineStr">
        <is>
          <t>Programme live and on KOSGEB’s active list; the 2026 call status is NOT VERIFIED — the only proje teklif çağrısı documents located are dated 2023 and 2024.</t>
        </is>
      </c>
      <c r="P39" s="8" t="inlineStr">
        <is>
          <t>Verify that a 2026 call is open before telling anyone to apply. Funded by the World Bank Türkiye Yeşil Sanayi Projesi.</t>
        </is>
      </c>
      <c r="Q39" s="12" t="inlineStr">
        <is>
          <t>https://www.kosgeb.gov.tr/site/tr/genel/destekdetay/9022/yesil-sanayi-destek-programi</t>
        </is>
      </c>
    </row>
    <row r="40">
      <c r="A40" s="8" t="n">
        <v>39</v>
      </c>
      <c r="B40" s="8" t="inlineStr">
        <is>
          <t>Turkiet</t>
        </is>
      </c>
      <c r="C40" s="8" t="inlineStr">
        <is>
          <t>Yeşil Sanayi Destek Programı – güneş enerjisi yatırımları</t>
        </is>
      </c>
      <c r="D40" s="8" t="inlineStr">
        <is>
          <t>Green industry – solar investment</t>
        </is>
      </c>
      <c r="E40" s="8" t="inlineStr">
        <is>
          <t>KOSGEB (World Bank)</t>
        </is>
      </c>
      <c r="F40" s="8" t="inlineStr">
        <is>
          <t>Bidrag</t>
        </is>
      </c>
      <c r="G40" s="8" t="inlineStr">
        <is>
          <t>Machinery and equipment. Project duration 8–12 months.</t>
        </is>
      </c>
      <c r="H40" s="8" t="inlineStr">
        <is>
          <t>60% (80–90% in named earthquake provinces)</t>
        </is>
      </c>
      <c r="I40" s="9" t="n">
        <v>0.6</v>
      </c>
      <c r="J40" s="8" t="inlineStr">
        <is>
          <t>—</t>
        </is>
      </c>
      <c r="K40" s="10" t="n">
        <v>14000000</v>
      </c>
      <c r="L40" s="8" t="inlineStr">
        <is>
          <t>TRY</t>
        </is>
      </c>
      <c r="M40" s="8" t="inlineStr">
        <is>
          <t>stödbeloppet</t>
        </is>
      </c>
      <c r="N40" s="11" t="inlineStr">
        <is>
          <t>EJ VERIFIERAD</t>
        </is>
      </c>
      <c r="O40" s="8" t="inlineStr">
        <is>
          <t>Programme live; the 2026 call status is NOT VERIFIED (see the row above).</t>
        </is>
      </c>
      <c r="P40" s="8" t="inlineStr">
        <is>
          <t>Listed for completeness: solar investment, not a route for monitoring.</t>
        </is>
      </c>
      <c r="Q40" s="12" t="inlineStr">
        <is>
          <t>https://www.kosgeb.gov.tr/site/tr/genel/destekdetay/9022/yesil-sanayi-destek-programi</t>
        </is>
      </c>
    </row>
    <row r="41">
      <c r="A41" s="8" t="n">
        <v>40</v>
      </c>
      <c r="B41" s="8" t="inlineStr">
        <is>
          <t>Turkiet</t>
        </is>
      </c>
      <c r="C41" s="8" t="inlineStr">
        <is>
          <t>TÜBİTAK 1501 Sanayi Ar-Ge Destek Programı</t>
        </is>
      </c>
      <c r="D41" s="8" t="inlineStr">
        <is>
          <t>Industrial R&amp;D support programme</t>
        </is>
      </c>
      <c r="E41" s="8" t="inlineStr">
        <is>
          <t>TÜBİTAK</t>
        </is>
      </c>
      <c r="F41" s="8" t="inlineStr">
        <is>
          <t>Bidrag</t>
        </is>
      </c>
      <c r="G41" s="8" t="inlineStr">
        <is>
          <t>Development of a product or process technology — NOT the purchase of an off-the-shelf monitoring system. The right instrument for a manufacturer building its own data-driven process capability, or for an integrator developing on top of a platform.</t>
        </is>
      </c>
      <c r="H41" s="8" t="inlineStr">
        <is>
          <t>75% for an organisation’s first five supported projects; 60% from the sixth onwards</t>
        </is>
      </c>
      <c r="I41" s="9" t="n">
        <v>0.6</v>
      </c>
      <c r="J41" s="8" t="inlineStr">
        <is>
          <t>—</t>
        </is>
      </c>
      <c r="K41" s="10" t="n">
        <v>20000000</v>
      </c>
      <c r="L41" s="8" t="inlineStr">
        <is>
          <t>TRY</t>
        </is>
      </c>
      <c r="M41" s="8" t="inlineStr">
        <is>
          <t>stödbeloppet</t>
        </is>
      </c>
      <c r="N41" s="11" t="inlineStr">
        <is>
          <t>ÖPPEN</t>
        </is>
      </c>
      <c r="O41" s="8" t="inlineStr">
        <is>
          <t>OPEN. 2026-2 call opened 20 July 2026; organisation-level pre-registration deadline 22 October 2026; call closes 26 October 2026. Duration 24 months, extendable to 36.</t>
        </is>
      </c>
      <c r="P41" s="8" t="inlineStr">
        <is>
          <t>The 2026-2 call text restricts applicants to SMEs, which contradicts the long-standing framing of 1501 as the large-firm programme. Quote the call text, not the old framing. Maximum two proposals per organisation per call period, counted across 1501 and 1507 combined.</t>
        </is>
      </c>
      <c r="Q41" s="12" t="inlineStr">
        <is>
          <t>https://tubitak.gov.tr/tr/duyuru/1501-sanayi-ar-ge-destek-programi-ve-1507-kobi-ar-ge-baslangic-destek-programi-2026-yili-2-cagrilari-acildi</t>
        </is>
      </c>
    </row>
    <row r="42">
      <c r="A42" s="8" t="n">
        <v>41</v>
      </c>
      <c r="B42" s="8" t="inlineStr">
        <is>
          <t>Turkiet</t>
        </is>
      </c>
      <c r="C42" s="8" t="inlineStr">
        <is>
          <t>TÜBİTAK 1507 KOBİ Ar-Ge Başlangıç Destek Programı</t>
        </is>
      </c>
      <c r="D42" s="8" t="inlineStr">
        <is>
          <t>SME R&amp;D start-up support programme</t>
        </is>
      </c>
      <c r="E42" s="8" t="inlineStr">
        <is>
          <t>TÜBİTAK</t>
        </is>
      </c>
      <c r="F42" s="8" t="inlineStr">
        <is>
          <t>Bidrag</t>
        </is>
      </c>
      <c r="G42" s="8" t="inlineStr">
        <is>
          <t>SME-only, capital companies only. R&amp;D projects, not system purchases.</t>
        </is>
      </c>
      <c r="H42" s="8" t="inlineStr">
        <is>
          <t>75% (programme page)</t>
        </is>
      </c>
      <c r="I42" s="9" t="n">
        <v>0.75</v>
      </c>
      <c r="J42" s="8" t="inlineStr">
        <is>
          <t>—</t>
        </is>
      </c>
      <c r="K42" s="10" t="n">
        <v>3000000</v>
      </c>
      <c r="L42" s="8" t="inlineStr">
        <is>
          <t>TRY</t>
        </is>
      </c>
      <c r="M42" s="8" t="inlineStr">
        <is>
          <t>stödberättigande kostnad</t>
        </is>
      </c>
      <c r="N42" s="11" t="inlineStr">
        <is>
          <t>ÖPPEN</t>
        </is>
      </c>
      <c r="O42" s="8" t="inlineStr">
        <is>
          <t>UPCOMING. 2026-2 applications 9–11 November 2026; 2026-1 closed 30 March 2026.</t>
        </is>
      </c>
      <c r="P42" s="8" t="inlineStr">
        <is>
          <t>NOT VERIFIED against the call text: the 75% rate, the 3,000,000 TL project budget cap and the 18-month duration come from TÜBİTAK’s English programme page; the 2026 call text does not restate them.</t>
        </is>
      </c>
      <c r="Q42" s="12" t="inlineStr">
        <is>
          <t>https://tubitak.gov.tr/en/funds/industrial/national-support-programs/1507-tubitak-sme-rd-start-support-program</t>
        </is>
      </c>
    </row>
    <row r="43">
      <c r="A43" s="8" t="n">
        <v>42</v>
      </c>
      <c r="B43" s="8" t="inlineStr">
        <is>
          <t>Turkiet</t>
        </is>
      </c>
      <c r="C43" s="8" t="inlineStr">
        <is>
          <t>Yatırım Teşvik Belgesi (Karar 9903)</t>
        </is>
      </c>
      <c r="D43" s="8" t="inlineStr">
        <is>
          <t>Investment incentive certificate</t>
        </is>
      </c>
      <c r="E43" s="8" t="inlineStr">
        <is>
          <t>Sanayi ve Teknoloji Bakanlığı</t>
        </is>
      </c>
      <c r="F43" s="8" t="inlineStr">
        <is>
          <t>Skatte- och tullpaket</t>
        </is>
      </c>
      <c r="G43" s="8" t="inlineStr">
        <is>
          <t>Customs duty exemption, VAT exemption, tax reduction, interest or profit-share support, machinery support and land allocation; regional support adds employer social-security premium support. Stratejik Hamle explicitly names enerji verimliliği and dijital dönüşüm.</t>
        </is>
      </c>
      <c r="H43" s="8" t="inlineStr">
        <is>
          <t>yatırıma katkı 50% / vergi indirimi 60% (Teknoloji Hamlesi and Yerel Kalkınma Hamlesi); 40%/60% Strateji̇k Hamle; 30%/60% Öncelikli; 20%/60% Hedef — SECONDARY sources</t>
        </is>
      </c>
      <c r="I43" s="8" t="inlineStr">
        <is>
          <t>anges inte</t>
        </is>
      </c>
      <c r="J43" s="10" t="n">
        <v>6000000</v>
      </c>
      <c r="K43" s="8" t="inlineStr">
        <is>
          <t>anges inte</t>
        </is>
      </c>
      <c r="L43" s="8" t="inlineStr">
        <is>
          <t>TRY</t>
        </is>
      </c>
      <c r="M43" s="8" t="inlineStr">
        <is>
          <t>lånet eller investeringen</t>
        </is>
      </c>
      <c r="N43" s="11" t="inlineStr">
        <is>
          <t>ÖPPEN</t>
        </is>
      </c>
      <c r="O43" s="8" t="inlineStr">
        <is>
          <t>IN FORCE since Resmî Gazete 30.05.2025, No. 32915. Minimum fixed investment 12,000,000 TL in Regions 1–2 and 6,000,000 TL elsewhere; Stratejik Hamle needs 100,000,000 TL for high-technology products and 200,000,000 TL otherwise.</t>
        </is>
      </c>
      <c r="P43" s="8" t="inlineStr">
        <is>
          <t>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c r="Q43" s="12" t="inlineStr">
        <is>
          <t>https://www.resmigazete.gov.tr/eskiler/2025/06/20250621-14.htm</t>
        </is>
      </c>
    </row>
    <row r="44">
      <c r="A44" s="8" t="n">
        <v>43</v>
      </c>
      <c r="B44" s="8" t="inlineStr">
        <is>
          <t>Turkiet</t>
        </is>
      </c>
      <c r="C44" s="8" t="inlineStr">
        <is>
          <t>VAP — Verimlilik Artırıcı Proje</t>
        </is>
      </c>
      <c r="D44" s="8" t="inlineStr">
        <is>
          <t>Efficiency-increasing project support</t>
        </is>
      </c>
      <c r="E44" s="8" t="inlineStr">
        <is>
          <t>Enerji ve Tabii Kaynaklar Bakanlığı</t>
        </is>
      </c>
      <c r="F44" s="8" t="inlineStr">
        <is>
          <t>Bidrag</t>
        </is>
      </c>
      <c r="G44" s="8" t="inlineStr">
        <is>
          <t>Efficiency projects. The Usul ve Esaslar is framed around equipment replacement and does NOT separately name measurement, monitoring or automation systems — a metering layer qualifies as a costed component of a project that delivers the required saving.</t>
        </is>
      </c>
      <c r="H44" s="8" t="inlineStr">
        <is>
          <t>max 30% of project cost (Yönetmelik Md.16)</t>
        </is>
      </c>
      <c r="I44" s="9" t="n">
        <v>0.3</v>
      </c>
      <c r="J44" s="8" t="inlineStr">
        <is>
          <t>—</t>
        </is>
      </c>
      <c r="K44" s="10" t="n">
        <v>15000000</v>
      </c>
      <c r="L44" s="8" t="inlineStr">
        <is>
          <t>TRY</t>
        </is>
      </c>
      <c r="M44" s="8" t="inlineStr">
        <is>
          <t>stödbeloppet</t>
        </is>
      </c>
      <c r="N44" s="11" t="inlineStr">
        <is>
          <t>EJ VERIFIERAD</t>
        </is>
      </c>
      <c r="O44" s="8" t="inlineStr">
        <is>
          <t>Legal basis in force; the 2026 call window is NOT VERIFIED. There is no fixed annual window (Md. 6): the Presidency may take applications once, several times, or continuously.</t>
        </is>
      </c>
      <c r="P44" s="8" t="inlineStr">
        <is>
          <t>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c r="Q44" s="12" t="inlineStr">
        <is>
          <t>https://www.mevzuat.gov.tr/File/GeneratePdf?mevzuatNo=15437&amp;mevzuatTur=KurumVeKurulusYonetmeligi&amp;mevzuatTertip=5</t>
        </is>
      </c>
    </row>
    <row r="45">
      <c r="A45" s="8" t="n">
        <v>44</v>
      </c>
      <c r="B45" s="8" t="inlineStr">
        <is>
          <t>Turkiet</t>
        </is>
      </c>
      <c r="C45" s="8" t="inlineStr">
        <is>
          <t>Enerji/karbon yoğunluğu azaltma desteği</t>
        </is>
      </c>
      <c r="D45" s="8" t="inlineStr">
        <is>
          <t>Energy and carbon intensity reduction support</t>
        </is>
      </c>
      <c r="E45" s="8" t="inlineStr">
        <is>
          <t>Enerji ve Tabii Kaynaklar Bakanlığı</t>
        </is>
      </c>
      <c r="F45" s="8" t="inlineStr">
        <is>
          <t>Bidrag</t>
        </is>
      </c>
      <c r="G45" s="8" t="inlineStr">
        <is>
          <t>Support paid on the reference year’s energy expenditure for applicants that reduce energy or carbon intensity or specific energy consumption against ministry criteria.</t>
        </is>
      </c>
      <c r="H45" s="8" t="inlineStr">
        <is>
          <t>max 30% of the reference year’s energy expenditure (Yönetmelik Md.16)</t>
        </is>
      </c>
      <c r="I45" s="9" t="n">
        <v>0.3</v>
      </c>
      <c r="J45" s="8" t="inlineStr">
        <is>
          <t>—</t>
        </is>
      </c>
      <c r="K45" s="10" t="n">
        <v>10000000</v>
      </c>
      <c r="L45" s="8" t="inlineStr">
        <is>
          <t>TRY</t>
        </is>
      </c>
      <c r="M45" s="8" t="inlineStr">
        <is>
          <t>stödbeloppet</t>
        </is>
      </c>
      <c r="N45" s="11" t="inlineStr">
        <is>
          <t>EJ VERIFIERAD</t>
        </is>
      </c>
      <c r="O45" s="8" t="inlineStr">
        <is>
          <t>Legal basis in force; call status NOT VERIFIED. The ministry’s live list of support windows is disallowed by robots.txt and could not be read.</t>
        </is>
      </c>
      <c r="P45" s="8" t="inlineStr">
        <is>
          <t>The base is your energy spend, not the project cost — enter the energy spend in the Budget sheet if you model this one.</t>
        </is>
      </c>
      <c r="Q45" s="12" t="inlineStr">
        <is>
          <t>https://www.mevzuat.gov.tr/File/GeneratePdf?mevzuatNo=15437&amp;mevzuatTur=KurumVeKurulusYonetmeligi&amp;mevzuatTertip=5</t>
        </is>
      </c>
    </row>
    <row r="46">
      <c r="A46" s="8" t="n">
        <v>45</v>
      </c>
      <c r="B46" s="8" t="inlineStr">
        <is>
          <t>Turkiet</t>
        </is>
      </c>
      <c r="C46" s="8" t="inlineStr">
        <is>
          <t>Model Fabrika / Yetkinlik ve Dijital Dönüşüm Merkezi</t>
        </is>
      </c>
      <c r="D46" s="8" t="inlineStr">
        <is>
          <t>Model factory / competence and digital transformation centre</t>
        </is>
      </c>
      <c r="E46" s="8" t="inlineStr">
        <is>
          <t>Sanayi ve Teknoloji Bakanlığı and the chambers</t>
        </is>
      </c>
      <c r="F46" s="8" t="inlineStr">
        <is>
          <t>Tjänst, inte pengar</t>
        </is>
      </c>
      <c r="G46" s="8" t="inlineStr">
        <is>
          <t>Öğren &amp; Dönüş (learn on a live line, then apply it in your own plant with coaching), experiential training, YODA lean maturity assessment, and DDX+ digital-transformation maturity evaluation with a roadmap and pilot implementations.</t>
        </is>
      </c>
      <c r="H46" s="8" t="inlineStr">
        <is>
          <t>service, not cash</t>
        </is>
      </c>
      <c r="I46" s="8" t="inlineStr">
        <is>
          <t>anges inte</t>
        </is>
      </c>
      <c r="J46" s="8" t="inlineStr">
        <is>
          <t>—</t>
        </is>
      </c>
      <c r="K46" s="8" t="inlineStr">
        <is>
          <t>—</t>
        </is>
      </c>
      <c r="L46" s="8" t="inlineStr">
        <is>
          <t>TRY</t>
        </is>
      </c>
      <c r="M46" s="8" t="inlineStr">
        <is>
          <t>inget angivet</t>
        </is>
      </c>
      <c r="N46" s="11" t="inlineStr">
        <is>
          <t>ÖPPEN</t>
        </is>
      </c>
      <c r="O46" s="8" t="inlineStr">
        <is>
          <t>12 model factories in operation, target 16 by the end of 2027 (Minister, 28 July 2026).</t>
        </is>
      </c>
      <c r="P46" s="8" t="inlineStr">
        <is>
          <t>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c r="Q46" s="12" t="inlineStr">
        <is>
          <t>https://www.modelfabrika.org/</t>
        </is>
      </c>
    </row>
    <row r="47">
      <c r="A47" s="8" t="n">
        <v>46</v>
      </c>
      <c r="B47" s="8" t="inlineStr">
        <is>
          <t>Turkiet</t>
        </is>
      </c>
      <c r="C47" s="8" t="inlineStr">
        <is>
          <t>İşletme Geliştirme Destek Programı (İGDP)</t>
        </is>
      </c>
      <c r="D47" s="8" t="inlineStr">
        <is>
          <t>Business development support programme</t>
        </is>
      </c>
      <c r="E47" s="8" t="inlineStr">
        <is>
          <t>KOSGEB</t>
        </is>
      </c>
      <c r="F47" s="8" t="inlineStr">
        <is>
          <t>Inget — stängt eller upphävt</t>
        </is>
      </c>
      <c r="G47" s="8" t="inlineStr">
        <is>
          <t>—</t>
        </is>
      </c>
      <c r="H47" s="8" t="inlineStr">
        <is>
          <t>—</t>
        </is>
      </c>
      <c r="I47" s="8" t="inlineStr">
        <is>
          <t>anges inte</t>
        </is>
      </c>
      <c r="J47" s="8" t="inlineStr">
        <is>
          <t>—</t>
        </is>
      </c>
      <c r="K47" s="8" t="inlineStr">
        <is>
          <t>—</t>
        </is>
      </c>
      <c r="L47" s="8" t="inlineStr">
        <is>
          <t>TRY</t>
        </is>
      </c>
      <c r="M47" s="8" t="inlineStr">
        <is>
          <t>inget angivet</t>
        </is>
      </c>
      <c r="N47" s="11" t="inlineStr">
        <is>
          <t>AVSLUTAD</t>
        </is>
      </c>
      <c r="O47" s="8" t="inlineStr">
        <is>
          <t>DISCONTINUED — filed by KOSGEB under "Yürürlükten Kaldırılan Destekler" (repealed supports).</t>
        </is>
      </c>
      <c r="P47" s="8" t="inlineStr">
        <is>
          <t>Still widely quoted by Turkish consultant and vendor pages: Model Fabrika 100,000 TL at 60%, Dijital Dönüşüm Danışmanlığı 20,000 TL at 100%, energy-efficient motor 80,000 TL. Those line items went away with the programme. Do not quote them as current.</t>
        </is>
      </c>
      <c r="Q47" s="12" t="inlineStr">
        <is>
          <t>https://www.kosgeb.gov.tr/site/tr/genel/destekler/3/destekler</t>
        </is>
      </c>
    </row>
    <row r="48">
      <c r="A48" s="8" t="n">
        <v>47</v>
      </c>
      <c r="B48" s="8" t="inlineStr">
        <is>
          <t>Turkiet</t>
        </is>
      </c>
      <c r="C48" s="8" t="inlineStr">
        <is>
          <t>KOBİ Teknoyatırım (Teknolojik Ürün Yatırım)</t>
        </is>
      </c>
      <c r="D48" s="8" t="inlineStr">
        <is>
          <t>SME techno-investment support</t>
        </is>
      </c>
      <c r="E48" s="8" t="inlineStr">
        <is>
          <t>KOSGEB</t>
        </is>
      </c>
      <c r="F48" s="8" t="inlineStr">
        <is>
          <t>Inget — stängt eller upphävt</t>
        </is>
      </c>
      <c r="G48" s="8" t="inlineStr">
        <is>
          <t>Machinery and software, under the rules of 11 May 2023 (60%; 2,000,000 TL low and mid-low technology, 10,000,000 TL mid-high and high technology).</t>
        </is>
      </c>
      <c r="H48" s="8" t="inlineStr">
        <is>
          <t>repealed</t>
        </is>
      </c>
      <c r="I48" s="8" t="inlineStr">
        <is>
          <t>anges inte</t>
        </is>
      </c>
      <c r="J48" s="8" t="inlineStr">
        <is>
          <t>—</t>
        </is>
      </c>
      <c r="K48" s="8" t="inlineStr">
        <is>
          <t>—</t>
        </is>
      </c>
      <c r="L48" s="8" t="inlineStr">
        <is>
          <t>TRY</t>
        </is>
      </c>
      <c r="M48" s="8" t="inlineStr">
        <is>
          <t>inget angivet</t>
        </is>
      </c>
      <c r="N48" s="11" t="inlineStr">
        <is>
          <t>AVSLUTAD</t>
        </is>
      </c>
      <c r="O48" s="8" t="inlineStr">
        <is>
          <t>DISCONTINUED — filed by KOSGEB under "Yürürlükten Kaldırılan Destekler".</t>
        </is>
      </c>
      <c r="P48" s="8" t="inlineStr">
        <is>
          <t>Kept because, with İGDP, it is the programme most often quoted in Turkish content as if it were live. The live manufacturing-digitalisation route is the KOBİ Dijital Dönüşüm loan, not a grant.</t>
        </is>
      </c>
      <c r="Q48" s="12" t="inlineStr">
        <is>
          <t>https://www.kosgeb.gov.tr/site/tr/genel/destekler/3/destekler</t>
        </is>
      </c>
    </row>
    <row r="49">
      <c r="A49" s="8" t="n">
        <v>48</v>
      </c>
      <c r="B49" s="8" t="inlineStr">
        <is>
          <t>Turkiet</t>
        </is>
      </c>
      <c r="C49" s="8" t="inlineStr">
        <is>
          <t>Teknoloji Odaklı Sanayi Hamlesi (HAMLE)</t>
        </is>
      </c>
      <c r="D49" s="8" t="inlineStr">
        <is>
          <t>Technology-focused industrial move programme</t>
        </is>
      </c>
      <c r="E49" s="8" t="inlineStr">
        <is>
          <t>Sanayi ve Teknoloji Bakanlığı</t>
        </is>
      </c>
      <c r="F49" s="8" t="inlineStr">
        <is>
          <t>Skatte- och tullpaket</t>
        </is>
      </c>
      <c r="G49" s="8" t="inlineStr">
        <is>
          <t>A bundle of KOSGEB, TÜBİTAK and investment-incentive support.</t>
        </is>
      </c>
      <c r="H49" s="8" t="inlineStr">
        <is>
          <t>not established</t>
        </is>
      </c>
      <c r="I49" s="8" t="inlineStr">
        <is>
          <t>anges inte</t>
        </is>
      </c>
      <c r="J49" s="8" t="inlineStr">
        <is>
          <t>—</t>
        </is>
      </c>
      <c r="K49" s="8" t="inlineStr">
        <is>
          <t>—</t>
        </is>
      </c>
      <c r="L49" s="8" t="inlineStr">
        <is>
          <t>TRY</t>
        </is>
      </c>
      <c r="M49" s="8" t="inlineStr">
        <is>
          <t>inget angivet</t>
        </is>
      </c>
      <c r="N49" s="11" t="inlineStr">
        <is>
          <t>EJ VERIFIERAD</t>
        </is>
      </c>
      <c r="O49" s="8" t="inlineStr">
        <is>
          <t>NOT VERIFIED — the call-plan page is robots.txt-blocked and sanayi.gov.tr rejected the request. No open-call information could be established.</t>
        </is>
      </c>
      <c r="P49" s="8" t="inlineStr">
        <is>
          <t>Do not quote rates, ceilings or windows for this programme.</t>
        </is>
      </c>
      <c r="Q49" s="12" t="inlineStr">
        <is>
          <t>https://www.hamle.gov.tr/</t>
        </is>
      </c>
    </row>
    <row r="50">
      <c r="A50" s="8" t="n">
        <v>49</v>
      </c>
      <c r="B50" s="8" t="inlineStr">
        <is>
          <t>Turkiet</t>
        </is>
      </c>
      <c r="C50" s="8" t="inlineStr">
        <is>
          <t>Teknolojik Ürün Yatırım Destek Programı (TÜYDP)</t>
        </is>
      </c>
      <c r="D50" s="8" t="inlineStr">
        <is>
          <t>Technological product investment support programme</t>
        </is>
      </c>
      <c r="E50" s="8" t="inlineStr">
        <is>
          <t>Sanayi ve Teknoloji Bakanlığı</t>
        </is>
      </c>
      <c r="F50" s="8" t="inlineStr">
        <is>
          <t>Skatte- och tullpaket</t>
        </is>
      </c>
      <c r="G50" s="8" t="inlineStr">
        <is>
          <t>Investment support for products derived from R&amp;D results.</t>
        </is>
      </c>
      <c r="H50" s="8" t="inlineStr">
        <is>
          <t>not established</t>
        </is>
      </c>
      <c r="I50" s="8" t="inlineStr">
        <is>
          <t>anges inte</t>
        </is>
      </c>
      <c r="J50" s="8" t="inlineStr">
        <is>
          <t>—</t>
        </is>
      </c>
      <c r="K50" s="8" t="inlineStr">
        <is>
          <t>—</t>
        </is>
      </c>
      <c r="L50" s="8" t="inlineStr">
        <is>
          <t>TRY</t>
        </is>
      </c>
      <c r="M50" s="8" t="inlineStr">
        <is>
          <t>inget angivet</t>
        </is>
      </c>
      <c r="N50" s="11" t="inlineStr">
        <is>
          <t>EJ VERIFIERAD</t>
        </is>
      </c>
      <c r="O50" s="8" t="inlineStr">
        <is>
          <t>NOT VERIFIED — the governing Yönetmelik (RG 29 April 2014, No. 28986, amended 22 March 2022) exists, but no 2026 call, rate or ceiling was found.</t>
        </is>
      </c>
      <c r="P50" s="8" t="inlineStr">
        <is>
          <t>Do not quote rates for this programme.</t>
        </is>
      </c>
      <c r="Q50" s="12" t="inlineStr">
        <is>
          <t>https://www.resmigazete.gov.tr/</t>
        </is>
      </c>
    </row>
    <row r="52">
      <c r="C52" s="13" t="inlineStr">
        <is>
          <t>Där källan anger ett intervall använder bladet Budget den lägsta publicerade stödnivån. Hela intervallet står i kolumnen Stödnivå.</t>
        </is>
      </c>
    </row>
  </sheetData>
  <autoFilter ref="A1:Q50"/>
  <conditionalFormatting sqref="N2:N50">
    <cfRule type="cellIs" priority="1" operator="equal" dxfId="0">
      <formula>"STÄNGD"</formula>
    </cfRule>
    <cfRule type="cellIs" priority="2" operator="equal" dxfId="0">
      <formula>"AVSLUTAD"</formula>
    </cfRule>
    <cfRule type="cellIs" priority="3" operator="equal" dxfId="0">
      <formula>"EJ VERIFIERAD"</formula>
    </cfRule>
    <cfRule type="cellIs" priority="4" operator="equal" dxfId="0">
      <formula>"PAUSAD"</formula>
    </cfRule>
    <cfRule type="cellIs" priority="5" operator="equal" dxfId="1">
      <formula>"ÖPPEN"</formula>
    </cfRule>
    <cfRule type="cellIs" priority="6" operator="equal" dxfId="1">
      <formula>"PERMANENT"</formula>
    </cfRule>
  </conditionalFormatting>
  <hyperlinks>
    <hyperlink xmlns:r="http://schemas.openxmlformats.org/officeDocument/2006/relationships" ref="Q2" r:id="rId1"/>
    <hyperlink xmlns:r="http://schemas.openxmlformats.org/officeDocument/2006/relationships" ref="Q3" r:id="rId2"/>
    <hyperlink xmlns:r="http://schemas.openxmlformats.org/officeDocument/2006/relationships" ref="Q4" r:id="rId3"/>
    <hyperlink xmlns:r="http://schemas.openxmlformats.org/officeDocument/2006/relationships" ref="Q5" r:id="rId4"/>
    <hyperlink xmlns:r="http://schemas.openxmlformats.org/officeDocument/2006/relationships" ref="Q6" r:id="rId5"/>
    <hyperlink xmlns:r="http://schemas.openxmlformats.org/officeDocument/2006/relationships" ref="Q7" r:id="rId6"/>
    <hyperlink xmlns:r="http://schemas.openxmlformats.org/officeDocument/2006/relationships" ref="Q8" r:id="rId7"/>
    <hyperlink xmlns:r="http://schemas.openxmlformats.org/officeDocument/2006/relationships" ref="Q9" r:id="rId8"/>
    <hyperlink xmlns:r="http://schemas.openxmlformats.org/officeDocument/2006/relationships" ref="Q10" r:id="rId9"/>
    <hyperlink xmlns:r="http://schemas.openxmlformats.org/officeDocument/2006/relationships" ref="Q11" r:id="rId10"/>
    <hyperlink xmlns:r="http://schemas.openxmlformats.org/officeDocument/2006/relationships" ref="Q12" r:id="rId11"/>
    <hyperlink xmlns:r="http://schemas.openxmlformats.org/officeDocument/2006/relationships" ref="Q13" r:id="rId12"/>
    <hyperlink xmlns:r="http://schemas.openxmlformats.org/officeDocument/2006/relationships" ref="Q14" r:id="rId13"/>
    <hyperlink xmlns:r="http://schemas.openxmlformats.org/officeDocument/2006/relationships" ref="Q15" r:id="rId14"/>
    <hyperlink xmlns:r="http://schemas.openxmlformats.org/officeDocument/2006/relationships" ref="Q16" r:id="rId15"/>
    <hyperlink xmlns:r="http://schemas.openxmlformats.org/officeDocument/2006/relationships" ref="Q17" r:id="rId16"/>
    <hyperlink xmlns:r="http://schemas.openxmlformats.org/officeDocument/2006/relationships" ref="Q18" r:id="rId17"/>
    <hyperlink xmlns:r="http://schemas.openxmlformats.org/officeDocument/2006/relationships" ref="Q19" r:id="rId18"/>
    <hyperlink xmlns:r="http://schemas.openxmlformats.org/officeDocument/2006/relationships" ref="Q20" r:id="rId19"/>
    <hyperlink xmlns:r="http://schemas.openxmlformats.org/officeDocument/2006/relationships" ref="Q21" r:id="rId20"/>
    <hyperlink xmlns:r="http://schemas.openxmlformats.org/officeDocument/2006/relationships" ref="Q22" r:id="rId21"/>
    <hyperlink xmlns:r="http://schemas.openxmlformats.org/officeDocument/2006/relationships" ref="Q23" r:id="rId22"/>
    <hyperlink xmlns:r="http://schemas.openxmlformats.org/officeDocument/2006/relationships" ref="Q24" r:id="rId23"/>
    <hyperlink xmlns:r="http://schemas.openxmlformats.org/officeDocument/2006/relationships" ref="Q25" r:id="rId24"/>
    <hyperlink xmlns:r="http://schemas.openxmlformats.org/officeDocument/2006/relationships" ref="Q26" r:id="rId25"/>
    <hyperlink xmlns:r="http://schemas.openxmlformats.org/officeDocument/2006/relationships" ref="Q27" r:id="rId26"/>
    <hyperlink xmlns:r="http://schemas.openxmlformats.org/officeDocument/2006/relationships" ref="Q28" r:id="rId27"/>
    <hyperlink xmlns:r="http://schemas.openxmlformats.org/officeDocument/2006/relationships" ref="Q29" r:id="rId28"/>
    <hyperlink xmlns:r="http://schemas.openxmlformats.org/officeDocument/2006/relationships" ref="Q30" r:id="rId29"/>
    <hyperlink xmlns:r="http://schemas.openxmlformats.org/officeDocument/2006/relationships" ref="Q31" r:id="rId30"/>
    <hyperlink xmlns:r="http://schemas.openxmlformats.org/officeDocument/2006/relationships" ref="Q32" r:id="rId31"/>
    <hyperlink xmlns:r="http://schemas.openxmlformats.org/officeDocument/2006/relationships" ref="Q33" r:id="rId32"/>
    <hyperlink xmlns:r="http://schemas.openxmlformats.org/officeDocument/2006/relationships" ref="Q34" r:id="rId33"/>
    <hyperlink xmlns:r="http://schemas.openxmlformats.org/officeDocument/2006/relationships" ref="Q35" r:id="rId34"/>
    <hyperlink xmlns:r="http://schemas.openxmlformats.org/officeDocument/2006/relationships" ref="Q36" r:id="rId35"/>
    <hyperlink xmlns:r="http://schemas.openxmlformats.org/officeDocument/2006/relationships" ref="Q37" r:id="rId36"/>
    <hyperlink xmlns:r="http://schemas.openxmlformats.org/officeDocument/2006/relationships" ref="Q38" r:id="rId37"/>
    <hyperlink xmlns:r="http://schemas.openxmlformats.org/officeDocument/2006/relationships" ref="Q39" r:id="rId38"/>
    <hyperlink xmlns:r="http://schemas.openxmlformats.org/officeDocument/2006/relationships" ref="Q40" r:id="rId39"/>
    <hyperlink xmlns:r="http://schemas.openxmlformats.org/officeDocument/2006/relationships" ref="Q41" r:id="rId40"/>
    <hyperlink xmlns:r="http://schemas.openxmlformats.org/officeDocument/2006/relationships" ref="Q42" r:id="rId41"/>
    <hyperlink xmlns:r="http://schemas.openxmlformats.org/officeDocument/2006/relationships" ref="Q43" r:id="rId42"/>
    <hyperlink xmlns:r="http://schemas.openxmlformats.org/officeDocument/2006/relationships" ref="Q44" r:id="rId43"/>
    <hyperlink xmlns:r="http://schemas.openxmlformats.org/officeDocument/2006/relationships" ref="Q45" r:id="rId44"/>
    <hyperlink xmlns:r="http://schemas.openxmlformats.org/officeDocument/2006/relationships" ref="Q46" r:id="rId45"/>
    <hyperlink xmlns:r="http://schemas.openxmlformats.org/officeDocument/2006/relationships" ref="Q47" r:id="rId46"/>
    <hyperlink xmlns:r="http://schemas.openxmlformats.org/officeDocument/2006/relationships" ref="Q48" r:id="rId47"/>
    <hyperlink xmlns:r="http://schemas.openxmlformats.org/officeDocument/2006/relationships" ref="Q49" r:id="rId48"/>
    <hyperlink xmlns:r="http://schemas.openxmlformats.org/officeDocument/2006/relationships" ref="Q50" r:id="rId4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3"/>
  <sheetViews>
    <sheetView showGridLines="0" workbookViewId="0">
      <selection activeCell="A1" sqref="A1"/>
    </sheetView>
  </sheetViews>
  <sheetFormatPr baseColWidth="8" defaultRowHeight="15"/>
  <cols>
    <col width="58" customWidth="1" min="1" max="1"/>
    <col width="34" customWidth="1" min="2" max="2"/>
    <col width="22" customWidth="1" min="3" max="3"/>
    <col width="14" customWidth="1" min="4" max="4"/>
    <col width="26" customWidth="1" min="5" max="5"/>
    <col width="20" customWidth="1" min="6" max="6"/>
    <col width="46" customWidth="1" min="7" max="7"/>
  </cols>
  <sheetData>
    <row r="1">
      <c r="A1" s="1" t="inlineStr">
        <is>
          <t>Budget</t>
        </is>
      </c>
    </row>
    <row r="2">
      <c r="A2" s="4" t="inlineStr">
        <is>
          <t>Välj ett program, fyll i dina kostnadsrader, och läs av stödbeloppet, din nettokostnad och den effektiva stödnivån. Varje siffra här är en formel du kan granska.</t>
        </is>
      </c>
    </row>
    <row r="4">
      <c r="A4" s="3" t="inlineStr">
        <is>
          <t>Program</t>
        </is>
      </c>
      <c r="B4" s="14" t="inlineStr">
        <is>
          <t>EEW Modul 3 – MSR, Sensorik und Energiemanagement-Software</t>
        </is>
      </c>
      <c r="C4" t="inlineStr">
        <is>
          <t>← välj i rullistan</t>
        </is>
      </c>
    </row>
    <row r="5">
      <c r="A5" t="inlineStr">
        <is>
          <t>Land</t>
        </is>
      </c>
      <c r="B5" s="15">
        <f>INDEX('Program'!$B$2:$B$50,MATCH($B$4,'Program'!$C$2:$C$50,0))</f>
        <v/>
      </c>
    </row>
    <row r="6">
      <c r="A6" t="inlineStr">
        <is>
          <t>Instrument</t>
        </is>
      </c>
      <c r="B6" s="15">
        <f>INDEX('Program'!$F$2:$F$50,MATCH($B$4,'Program'!$C$2:$C$50,0))</f>
        <v/>
      </c>
    </row>
    <row r="7">
      <c r="A7" t="inlineStr">
        <is>
          <t>Status den 22 september 2026</t>
        </is>
      </c>
      <c r="B7" s="15">
        <f>INDEX('Program'!$N$2:$N$50,MATCH($B$4,'Program'!$C$2:$C$50,0))</f>
        <v/>
      </c>
    </row>
    <row r="8">
      <c r="A8" t="inlineStr">
        <is>
          <t>Stödnivå från bladet Program</t>
        </is>
      </c>
      <c r="B8" s="16">
        <f>INDEX('Program'!$I$2:$I$50,MATCH($B$4,'Program'!$C$2:$C$50,0))</f>
        <v/>
      </c>
    </row>
    <row r="9">
      <c r="A9" t="inlineStr">
        <is>
          <t>Stödnivå du vill räkna med i stället (valfritt)</t>
        </is>
      </c>
      <c r="B9" s="17" t="n"/>
      <c r="C9" s="4" t="inlineStr">
        <is>
          <t>Använd den när källan anger ett intervall, eller när din storleksklass ger en annan nivå.</t>
        </is>
      </c>
    </row>
    <row r="10">
      <c r="A10" s="3" t="inlineStr">
        <is>
          <t>Stödnivå som används nedan</t>
        </is>
      </c>
      <c r="B10" s="18">
        <f>IF(ISNUMBER($B$9),$B$9,IF(ISNUMBER($B$8),$B$8,""))</f>
        <v/>
      </c>
    </row>
    <row r="11">
      <c r="A11" t="inlineStr">
        <is>
          <t>Lägsta belopp (som publicerat)</t>
        </is>
      </c>
      <c r="B11" s="19">
        <f>INDEX('Program'!$J$2:$J$50,MATCH($B$4,'Program'!$C$2:$C$50,0))</f>
        <v/>
      </c>
    </row>
    <row r="12">
      <c r="A12" t="inlineStr">
        <is>
          <t>Högsta belopp (som publicerat)</t>
        </is>
      </c>
      <c r="B12" s="19">
        <f>INDEX('Program'!$K$2:$K$50,MATCH($B$4,'Program'!$C$2:$C$50,0))</f>
        <v/>
      </c>
    </row>
    <row r="13">
      <c r="A13" t="inlineStr">
        <is>
          <t>Det högsta beloppet begränsar</t>
        </is>
      </c>
      <c r="B13" s="15">
        <f>INDEX('Program'!$M$2:$M$50,MATCH($B$4,'Program'!$C$2:$C$50,0))</f>
        <v/>
      </c>
    </row>
    <row r="14">
      <c r="A14" t="inlineStr">
        <is>
          <t>Valuta</t>
        </is>
      </c>
      <c r="B14" s="15">
        <f>INDEX('Program'!$L$2:$L$50,MATCH($B$4,'Program'!$C$2:$C$50,0))</f>
        <v/>
      </c>
    </row>
    <row r="15">
      <c r="A15" t="inlineStr">
        <is>
          <t>Din bolagsskattesats</t>
        </is>
      </c>
      <c r="B15" s="17" t="n"/>
      <c r="C15" s="4" t="inlineStr">
        <is>
          <t>Behövs bara för ett extra skatteavdrag, där kassavärdet är avdraget multiplicerat med din skattesats. Det här paketet anger ingen skattesats för något land — fyll i din egen.</t>
        </is>
      </c>
    </row>
    <row r="16">
      <c r="A16" t="inlineStr">
        <is>
          <t>Antagen lånelöptid, år</t>
        </is>
      </c>
      <c r="B16" s="20" t="n">
        <v>5</v>
      </c>
      <c r="C16" s="4" t="inlineStr">
        <is>
          <t>Används bara för ett räntebidrag. Nuova Sabatini beräknas på en konventionell femårig löptid.</t>
        </is>
      </c>
    </row>
    <row r="17">
      <c r="A17" t="inlineStr">
        <is>
          <t>Finansierat belopp (låne- och ränteinstrument)</t>
        </is>
      </c>
      <c r="B17" s="21" t="n"/>
      <c r="C17" s="4" t="inlineStr">
        <is>
          <t>Lämna tomt för att använda den totala projektkostnaden.</t>
        </is>
      </c>
    </row>
    <row r="18" ht="46" customHeight="1">
      <c r="A18" t="inlineStr">
        <is>
          <t>Tak för hårdvara + utbildning som andel av stödberättigande kostnad</t>
        </is>
      </c>
      <c r="B18" s="22" t="n">
        <v>1</v>
      </c>
      <c r="C18" s="4" t="inlineStr">
        <is>
          <t>Fyll i 100 % om ditt program inte har något sådant tak. Tak som den här forskningen hittat: Transizione 5.0 — utbildning ≤10 % av investeringen i infrastruktur, högst 300 000 EUR; Digitalbonus Bayern — rådgivning och utbildning upp till 50 % av de stödberättigande kostnaderna.</t>
        </is>
      </c>
    </row>
    <row r="19" ht="70" customHeight="1">
      <c r="A19" s="3" t="inlineStr">
        <is>
          <t>Noter för det här programmet</t>
        </is>
      </c>
      <c r="B19" s="23">
        <f>INDEX('Program'!$P$2:$P$50,MATCH($B$4,'Program'!$C$2:$C$50,0))</f>
        <v/>
      </c>
    </row>
    <row r="21" ht="40" customHeight="1">
      <c r="A21" s="7" t="inlineStr">
        <is>
          <t>Kostnadskategori</t>
        </is>
      </c>
      <c r="B21" s="7" t="inlineStr">
        <is>
          <t>Din beskrivning</t>
        </is>
      </c>
      <c r="C21" s="7" t="inlineStr">
        <is>
          <t>Belopp</t>
        </is>
      </c>
      <c r="D21" s="7" t="inlineStr">
        <is>
          <t>Stödberättigande?</t>
        </is>
      </c>
      <c r="E21" s="7" t="inlineStr">
        <is>
          <t>Räknas mot taket för hårdvara + utbildning?</t>
        </is>
      </c>
      <c r="F21" s="7" t="inlineStr">
        <is>
          <t>Stödberättigande belopp</t>
        </is>
      </c>
    </row>
    <row r="22">
      <c r="A22" s="4" t="inlineStr">
        <is>
          <t>Övervakningsprogramvara — licenser eller prenumeration för projekttiden</t>
        </is>
      </c>
      <c r="B22" s="13" t="inlineStr">
        <is>
          <t>EXEMPEL — ersätt med dina egna uppgifter</t>
        </is>
      </c>
      <c r="C22" s="21" t="n">
        <v>60000</v>
      </c>
      <c r="D22" s="14" t="inlineStr">
        <is>
          <t>Ja</t>
        </is>
      </c>
      <c r="E22" s="14" t="inlineStr">
        <is>
          <t>Nej</t>
        </is>
      </c>
      <c r="F22" s="19">
        <f>IF(D22="Ja",C22,0)</f>
        <v/>
      </c>
    </row>
    <row r="23">
      <c r="A23" s="4" t="inlineStr">
        <is>
          <t>Införande, konfiguration och integration</t>
        </is>
      </c>
      <c r="B23" s="13" t="n"/>
      <c r="C23" s="21" t="n">
        <v>45000</v>
      </c>
      <c r="D23" s="14" t="inlineStr">
        <is>
          <t>Ja</t>
        </is>
      </c>
      <c r="E23" s="14" t="inlineStr">
        <is>
          <t>Nej</t>
        </is>
      </c>
      <c r="F23" s="19">
        <f>IF(D23="Ja",C23,0)</f>
        <v/>
      </c>
    </row>
    <row r="24">
      <c r="A24" s="4" t="inlineStr">
        <is>
          <t>Hårdvara och givare — gateways, I/O-moduler, mätare</t>
        </is>
      </c>
      <c r="B24" s="13" t="n"/>
      <c r="C24" s="21" t="n">
        <v>30000</v>
      </c>
      <c r="D24" s="14" t="inlineStr">
        <is>
          <t>Ja</t>
        </is>
      </c>
      <c r="E24" s="14" t="inlineStr">
        <is>
          <t>Ja</t>
        </is>
      </c>
      <c r="F24" s="19">
        <f>IF(D24="Ja",C24,0)</f>
        <v/>
      </c>
    </row>
    <row r="25">
      <c r="A25" s="4" t="inlineStr">
        <is>
          <t>Terminaler och skärmar i produktionen</t>
        </is>
      </c>
      <c r="B25" s="13" t="n"/>
      <c r="C25" s="21" t="n">
        <v>12000</v>
      </c>
      <c r="D25" s="14" t="inlineStr">
        <is>
          <t>Ja</t>
        </is>
      </c>
      <c r="E25" s="14" t="inlineStr">
        <is>
          <t>Ja</t>
        </is>
      </c>
      <c r="F25" s="19">
        <f>IF(D25="Ja",C25,0)</f>
        <v/>
      </c>
    </row>
    <row r="26">
      <c r="A26" s="4" t="inlineStr">
        <is>
          <t>Utbildning av operatörer, tekniker och chefer</t>
        </is>
      </c>
      <c r="B26" s="13" t="n"/>
      <c r="C26" s="21" t="n">
        <v>8000</v>
      </c>
      <c r="D26" s="14" t="inlineStr">
        <is>
          <t>Ja</t>
        </is>
      </c>
      <c r="E26" s="14" t="inlineStr">
        <is>
          <t>Ja</t>
        </is>
      </c>
      <c r="F26" s="19">
        <f>IF(D26="Ja",C26,0)</f>
        <v/>
      </c>
    </row>
    <row r="27">
      <c r="A27" s="4" t="inlineStr">
        <is>
          <t>Övrigt (projektledning, konsult, reserv)</t>
        </is>
      </c>
      <c r="B27" s="13" t="n"/>
      <c r="C27" s="21" t="n">
        <v>10000</v>
      </c>
      <c r="D27" s="14" t="inlineStr">
        <is>
          <t>Ja</t>
        </is>
      </c>
      <c r="E27" s="14" t="inlineStr">
        <is>
          <t>Nej</t>
        </is>
      </c>
      <c r="F27" s="19">
        <f>IF(D27="Ja",C27,0)</f>
        <v/>
      </c>
    </row>
    <row r="29">
      <c r="A29" s="24" t="inlineStr">
        <is>
          <t>Total projektkostnad</t>
        </is>
      </c>
      <c r="C29" s="19">
        <f>SUM(C22:C27)</f>
        <v/>
      </c>
    </row>
    <row r="30">
      <c r="A30" s="24" t="inlineStr">
        <is>
          <t>Stödberättigande kostnad, före taket</t>
        </is>
      </c>
      <c r="C30" s="19">
        <f>SUM(F22:F27)</f>
        <v/>
      </c>
    </row>
    <row r="31">
      <c r="A31" s="24" t="inlineStr">
        <is>
          <t>Stödberättigande hårdvara + utbildning</t>
        </is>
      </c>
      <c r="C31" s="19">
        <f>SUMIFS(F22:F27,E22:E27,"Ja")</f>
        <v/>
      </c>
    </row>
    <row r="32">
      <c r="A32" s="24" t="inlineStr">
        <is>
          <t>Stödberättigande kostnad utanför taket</t>
        </is>
      </c>
      <c r="C32" s="19">
        <f>C30-C31</f>
        <v/>
      </c>
    </row>
    <row r="33">
      <c r="A33" s="24" t="inlineStr">
        <is>
          <t>Hårdvara + utbildning som ryms inom taket</t>
        </is>
      </c>
      <c r="C33" s="19">
        <f>IF($B$18&gt;=1,C31,MIN(C31,$B$18*C32/(1-$B$18)))</f>
        <v/>
      </c>
    </row>
    <row r="34">
      <c r="A34" s="24" t="inlineStr">
        <is>
          <t>Stödberättigande bas efter taket</t>
        </is>
      </c>
      <c r="C34" s="19">
        <f>C32+C33</f>
        <v/>
      </c>
    </row>
    <row r="35">
      <c r="A35" s="24" t="inlineStr">
        <is>
          <t>Takkontroll</t>
        </is>
      </c>
      <c r="C35" s="15">
        <f>IF(C33&lt;C31-0.000001,"Över taket — det överskjutande har tagits bort från den stödberättigande basen","Inom taket")</f>
        <v/>
      </c>
    </row>
    <row r="36">
      <c r="A36" s="24" t="inlineStr">
        <is>
          <t>Bas som stödbeloppet beräknas på</t>
        </is>
      </c>
      <c r="C36" s="19">
        <f>IF(AND($B$13="stödberättigande kostnad",ISNUMBER($B$12)),MIN(C34,$B$12),C34)</f>
        <v/>
      </c>
    </row>
    <row r="37">
      <c r="A37" s="24" t="inlineStr">
        <is>
          <t>Stödbelopp före maxbeloppet</t>
        </is>
      </c>
      <c r="C37" s="19">
        <f>IF($B$10="","",IF(OR($B$6="Lån — räntan täckt",$B$6="Tjänst, inte pengar",$B$6="Inget — stängt eller upphävt",$B$6="Skatte- och tullpaket"),0,IF($B$6="Extra skatteavdrag",IF(ISNUMBER($B$15),C36*$B$10*$B$15,0),IF($B$6="Räntebidrag",IF(ISNUMBER($B$16),IF(ISNUMBER($B$17),$B$17,C29)*$B$10*$B$16,0),C36*$B$10))))</f>
        <v/>
      </c>
    </row>
    <row r="38">
      <c r="A38" s="24" t="inlineStr">
        <is>
          <t>Stödbelopp</t>
        </is>
      </c>
      <c r="C38" s="25">
        <f>IF(C37="","",IF(AND($B$13="stödbeloppet",ISNUMBER($B$12)),MIN(C37,$B$12),C37))</f>
        <v/>
      </c>
    </row>
    <row r="39" ht="44" customHeight="1">
      <c r="A39" s="24" t="inlineStr">
        <is>
          <t>Så beräknades det här stödbeloppet</t>
        </is>
      </c>
      <c r="C39" s="26">
        <f>IF($B$10="","Ingen stödnivå: källan anger ingen. Fyll i en egen nivå ovan för att räkna på den.",IF(AND($B$6="Extra skatteavdrag",NOT(ISNUMBER($B$15))),"Ett extra skatteavdrag är värt avdraget multiplicerat med din skattesats. Fyll i din bolagsskattesats ovan.",IF($B$6="Räntebidrag","Räntebidrag. Det här är den odiskonterade övre gränsen: finansierat belopp × nivå × löptid. Den beviljande myndigheten räknar på en amorteringsplan, så det verkliga bidraget är lägre, och dess beräkning gäller före.",IF(OR($B$6="Lån — räntan täckt",$B$6="Tjänst, inte pengar",$B$6="Inget — stängt eller upphävt",$B$6="Skatte- och tullpaket"),"Stödet är ett lån vars ränta täcks, inte ett bidrag. Det finns inget stödbelopp att räkna fram; räkna på räntan du slipper för sig.",IF(AND($B$13="stödbeloppet",ISNUMBER($B$12),C37&gt;$B$12),"Begränsat till det publicerade maxbeloppet.",IF($B$6="Extra skatteavdrag","Bas × nivå × din skattesats.","Bas × nivå."))))))</f>
        <v/>
      </c>
    </row>
    <row r="40">
      <c r="A40" s="24" t="inlineStr">
        <is>
          <t>Din nettokostnad</t>
        </is>
      </c>
      <c r="C40" s="25">
        <f>IF(ISNUMBER(C38),C29-C38,"")</f>
        <v/>
      </c>
    </row>
    <row r="41">
      <c r="A41" s="24" t="inlineStr">
        <is>
          <t>Effektiv stödnivå</t>
        </is>
      </c>
      <c r="C41" s="18">
        <f>IF(AND(ISNUMBER(C38),C29&gt;0),C38/C29,"")</f>
        <v/>
      </c>
    </row>
    <row r="42">
      <c r="A42" s="24" t="inlineStr">
        <is>
          <t>Kontroll av lägsta belopp</t>
        </is>
      </c>
      <c r="C42" s="15">
        <f>IF(NOT(ISNUMBER($B$11)),"—",IF(NOT(ISNUMBER(C38)),"—",IF(C38&gt;=$B$11,"Över det publicerade lägsta beloppet","Under det publicerade lägsta beloppet")))</f>
        <v/>
      </c>
    </row>
    <row r="43">
      <c r="A43" s="24" t="inlineStr">
        <is>
          <t>Statuskontroll</t>
        </is>
      </c>
      <c r="C43" s="15">
        <f>IF(OR($B$7="ÖPPEN",$B$7="PERMANENT"),"Öppet den 22 september 2026 — kontrollera ändå den aktuella utlysningen","Det här programmet är inte öppet — siffran ovan är bara ett planeringstal")</f>
        <v/>
      </c>
    </row>
  </sheetData>
  <mergeCells count="8">
    <mergeCell ref="B19:G19"/>
    <mergeCell ref="C16:G16"/>
    <mergeCell ref="C18:G18"/>
    <mergeCell ref="C15:G15"/>
    <mergeCell ref="A2:G2"/>
    <mergeCell ref="C39:G39"/>
    <mergeCell ref="C9:G9"/>
    <mergeCell ref="C17:G17"/>
  </mergeCells>
  <conditionalFormatting sqref="C35">
    <cfRule type="cellIs" priority="1" operator="equal" dxfId="0">
      <formula>"Över taket — det överskjutande har tagits bort från den stödberättigande basen"</formula>
    </cfRule>
    <cfRule type="cellIs" priority="2" operator="equal" dxfId="1">
      <formula>"Inom taket"</formula>
    </cfRule>
  </conditionalFormatting>
  <conditionalFormatting sqref="C42">
    <cfRule type="cellIs" priority="3" operator="equal" dxfId="0">
      <formula>"Under det publicerade lägsta beloppet"</formula>
    </cfRule>
    <cfRule type="cellIs" priority="4" operator="equal" dxfId="1">
      <formula>"Över det publicerade lägsta beloppet"</formula>
    </cfRule>
  </conditionalFormatting>
  <conditionalFormatting sqref="C43">
    <cfRule type="cellIs" priority="5" operator="equal" dxfId="0">
      <formula>"Det här programmet är inte öppet — siffran ovan är bara ett planeringstal"</formula>
    </cfRule>
    <cfRule type="cellIs" priority="6" operator="equal" dxfId="1">
      <formula>"Öppet den 22 september 2026 — kontrollera ändå den aktuella utlysningen"</formula>
    </cfRule>
  </conditionalFormatting>
  <conditionalFormatting sqref="B7">
    <cfRule type="cellIs" priority="7" operator="notEqual" dxfId="2">
      <formula>"ÖPPEN"</formula>
    </cfRule>
  </conditionalFormatting>
  <dataValidations count="2">
    <dataValidation sqref="B4" showDropDown="0" showInputMessage="0" showErrorMessage="0" allowBlank="0" type="list">
      <formula1>='Program'!$C$2:$C$50</formula1>
    </dataValidation>
    <dataValidation sqref="D22 D23 D24 D25 D26 D27 E22 E23 E24 E25 E26 E27" showDropDown="0" showInputMessage="0" showErrorMessage="0" allowBlank="0" type="list">
      <formula1>"Ja,Nej"</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52" customWidth="1" min="2" max="2"/>
    <col width="86" customWidth="1" min="3" max="3"/>
    <col width="16" customWidth="1" min="4" max="4"/>
    <col width="34" customWidth="1" min="5" max="5"/>
    <col width="26" customWidth="1" min="6" max="6"/>
    <col width="16" customWidth="1" min="7" max="7"/>
    <col width="14" customWidth="1" min="8" max="8"/>
    <col width="12" customWidth="1" min="9" max="9"/>
  </cols>
  <sheetData>
    <row r="1" ht="40" customHeight="1">
      <c r="A1" s="7" t="inlineStr">
        <is>
          <t>#</t>
        </is>
      </c>
      <c r="B1" s="7" t="inlineStr">
        <is>
          <t>Villkor</t>
        </is>
      </c>
      <c r="C1" s="7" t="inlineStr">
        <is>
          <t>Varför det avgör en ansökan, och varifrån det kommer</t>
        </is>
      </c>
      <c r="D1" s="7" t="inlineStr">
        <is>
          <t>Ditt svar</t>
        </is>
      </c>
      <c r="E1" s="7" t="inlineStr">
        <is>
          <t>Bevis du har</t>
        </is>
      </c>
      <c r="F1" s="7" t="inlineStr">
        <is>
          <t>Var det förvaras</t>
        </is>
      </c>
      <c r="G1" s="7" t="inlineStr">
        <is>
          <t>Ansvarig</t>
        </is>
      </c>
      <c r="H1" s="7" t="inlineStr">
        <is>
          <t>Kontrollerat datum</t>
        </is>
      </c>
      <c r="I1" s="7" t="inlineStr">
        <is>
          <t>Flagga</t>
        </is>
      </c>
    </row>
    <row r="2" ht="46" customHeight="1">
      <c r="A2" t="n">
        <v>1</v>
      </c>
      <c r="B2" s="4" t="inlineStr">
        <is>
          <t>Ställning som litet eller medelstort företag enligt EU:s definition, prövad på hela gruppen anknutna företag</t>
        </is>
      </c>
      <c r="C2" s="4" t="inlineStr">
        <is>
          <t>Stödnivåerna sätts nästan överallt efter storleksklass: EEW Modul 3 betalar 45 % till små, 35 % till medelstora, 25 % till stora; Modul 4 utesluter stora företag helt; den österrikiska UFI-nivån rör sig mellan 15/20/25 % med storleken. Ett partner- eller anknutet ägande kan föra dig upp i nästa klass.</t>
        </is>
      </c>
      <c r="D2" s="14" t="n"/>
      <c r="E2" s="14" t="n"/>
      <c r="F2" s="14" t="n"/>
      <c r="G2" s="14" t="n"/>
      <c r="H2" s="14" t="n"/>
      <c r="I2" s="27">
        <f>IF(OR(D2="",D2="Nej",D2="Okänt"),"KONTROLLERA","")</f>
        <v/>
      </c>
    </row>
    <row r="3" ht="46" customHeight="1">
      <c r="A3" t="n">
        <v>2</v>
      </c>
      <c r="B3" s="4" t="inlineStr">
        <is>
          <t>Säte eller driftställe i rätt region</t>
        </is>
      </c>
      <c r="C3" s="4" t="inlineStr">
        <is>
          <t>Digitalbonus Bayern kräver ett driftställe i Bayern; MID-Digitalisierung ett säte i NRW; de vallonska chèques ett huvudkontor i Vallonien; SITCE och SICE är specifika för NUTS II.</t>
        </is>
      </c>
      <c r="D3" s="14" t="n"/>
      <c r="E3" s="14" t="n"/>
      <c r="F3" s="14" t="n"/>
      <c r="G3" s="14" t="n"/>
      <c r="H3" s="14" t="n"/>
      <c r="I3" s="27">
        <f>IF(OR(D3="",D3="Nej",D3="Okänt"),"KONTROLLERA","")</f>
        <v/>
      </c>
    </row>
    <row r="4" ht="46" customHeight="1">
      <c r="A4" t="n">
        <v>3</v>
      </c>
      <c r="B4" s="4" t="inlineStr">
        <is>
          <t>Bransch och NACE-kod stödberättigade</t>
        </is>
      </c>
      <c r="C4" s="4" t="inlineStr">
        <is>
          <t>KOSGEB:s lån för digital omställning gäller bara NACE-avdelning C och utesluter mikroföretag. Digitalbonus Bayern utesluter fria yrken, sjukhus, jordbruk och offentliga bolag.</t>
        </is>
      </c>
      <c r="D4" s="14" t="n"/>
      <c r="E4" s="14" t="n"/>
      <c r="F4" s="14" t="n"/>
      <c r="G4" s="14" t="n"/>
      <c r="H4" s="14" t="n"/>
      <c r="I4" s="27">
        <f>IF(OR(D4="",D4="Nej",D4="Okänt"),"KONTROLLERA","")</f>
        <v/>
      </c>
    </row>
    <row r="5" ht="46" customHeight="1">
      <c r="A5" t="n">
        <v>4</v>
      </c>
      <c r="B5" s="4" t="inlineStr">
        <is>
          <t>Trösklar för mikroföretag, antal anställda och omsättning</t>
        </is>
      </c>
      <c r="C5" s="4" t="inlineStr">
        <is>
          <t>Digitalbonus Bayern: färre än 50 anställda och en omsättning eller balansomslutning på högst 10 miljoner EUR. SMV:Digital: minst 2 heltidsekvivalenter.</t>
        </is>
      </c>
      <c r="D5" s="14" t="n"/>
      <c r="E5" s="14" t="n"/>
      <c r="F5" s="14" t="n"/>
      <c r="G5" s="14" t="n"/>
      <c r="H5" s="14" t="n"/>
      <c r="I5" s="27">
        <f>IF(OR(D5="",D5="Nej",D5="Okänt"),"KONTROLLERA","")</f>
        <v/>
      </c>
    </row>
    <row r="6" ht="46" customHeight="1">
      <c r="A6" t="n">
        <v>5</v>
      </c>
      <c r="B6" s="4" t="inlineStr">
        <is>
          <t>De minimis-stöd mottaget under de tre föregående räkenskapsåren</t>
        </is>
      </c>
      <c r="C6" s="4" t="inlineStr">
        <is>
          <t>MID-Digitalisierung begränsar tidigare de minimis till 300 000 EUR; Klimatklivets stöd är begränsade till 300 000 EUR över tre år; den flamländska Vergroeningsscan löper under de minimis. Du måste kunna ange den löpande summan.</t>
        </is>
      </c>
      <c r="D6" s="14" t="n"/>
      <c r="E6" s="14" t="n"/>
      <c r="F6" s="14" t="n"/>
      <c r="G6" s="14" t="n"/>
      <c r="H6" s="14" t="n"/>
      <c r="I6" s="27">
        <f>IF(OR(D6="",D6="Nej",D6="Okänt"),"KONTROLLERA","")</f>
        <v/>
      </c>
    </row>
    <row r="7" ht="46" customHeight="1">
      <c r="A7" t="n">
        <v>6</v>
      </c>
      <c r="B7" s="4" t="inlineStr">
        <is>
          <t>Investeringen anmäld till myndigheten innan den binds</t>
        </is>
      </c>
      <c r="C7" s="4" t="inlineStr">
        <is>
          <t>EIA i Nederländerna måste anmälas till RVO i förväg. Det är den överlägset vanligaste orsaken till att en nederländsk ansökan går förlorad.</t>
        </is>
      </c>
      <c r="D7" s="14" t="n"/>
      <c r="E7" s="14" t="n"/>
      <c r="F7" s="14" t="n"/>
      <c r="G7" s="14" t="n"/>
      <c r="H7" s="14" t="n"/>
      <c r="I7" s="27">
        <f>IF(OR(D7="",D7="Nej",D7="Okänt"),"KONTROLLERA","")</f>
        <v/>
      </c>
    </row>
    <row r="8" ht="46" customHeight="1">
      <c r="A8" t="n">
        <v>7</v>
      </c>
      <c r="B8" s="4" t="inlineStr">
        <is>
          <t>Bokning eller prenotazione gjord före investeringen</t>
        </is>
      </c>
      <c r="C8" s="4" t="inlineStr">
        <is>
          <t>Den italienska iperammortamento går via GSE: prenotazione, sedan bekräftelse inom 60 dagar från GSE:s godkännande, sedan en slutanmälan senast den 15 november 2028.</t>
        </is>
      </c>
      <c r="D8" s="14" t="n"/>
      <c r="E8" s="14" t="n"/>
      <c r="F8" s="14" t="n"/>
      <c r="G8" s="14" t="n"/>
      <c r="H8" s="14" t="n"/>
      <c r="I8" s="27">
        <f>IF(OR(D8="",D8="Nej",D8="Okänt"),"KONTROLLERA","")</f>
        <v/>
      </c>
    </row>
    <row r="9" ht="46" customHeight="1">
      <c r="A9" t="n">
        <v>8</v>
      </c>
      <c r="B9" s="4" t="inlineStr">
        <is>
          <t>Inget arbete påbörjat och inget beställt före godkännandet</t>
        </is>
      </c>
      <c r="C9" s="4" t="inlineStr">
        <is>
          <t>Programvillkoren för ProKilowatt 2026 utesluter åtgärder som redan genomförts före godkännandet. De flesta bidragsregimer håller samma linje.</t>
        </is>
      </c>
      <c r="D9" s="14" t="n"/>
      <c r="E9" s="14" t="n"/>
      <c r="F9" s="14" t="n"/>
      <c r="G9" s="14" t="n"/>
      <c r="H9" s="14" t="n"/>
      <c r="I9" s="27">
        <f>IF(OR(D9="",D9="Nej",D9="Okänt"),"KONTROLLERA","")</f>
        <v/>
      </c>
    </row>
    <row r="10" ht="46" customHeight="1">
      <c r="A10" t="n">
        <v>9</v>
      </c>
      <c r="B10" s="4" t="inlineStr">
        <is>
          <t>Regionalt intyg om stödberättigande inhämtat</t>
        </is>
      </c>
      <c r="C10" s="4" t="inlineStr">
        <is>
          <t>Det belgiska federala förhöjda tematiska avdraget (40 % för små och medelstora / 30 % för stora) kräver ett regionalt intyg om att investeringen kvalificerar sig. Utan det faller avdraget tillbaka till grundnivån.</t>
        </is>
      </c>
      <c r="D10" s="14" t="n"/>
      <c r="E10" s="14" t="n"/>
      <c r="F10" s="14" t="n"/>
      <c r="G10" s="14" t="n"/>
      <c r="H10" s="14" t="n"/>
      <c r="I10" s="27">
        <f>IF(OR(D10="",D10="Nej",D10="Okänt"),"KONTROLLERA","")</f>
        <v/>
      </c>
    </row>
    <row r="11" ht="46" customHeight="1">
      <c r="A11" t="n">
        <v>10</v>
      </c>
      <c r="B11" s="4" t="inlineStr">
        <is>
          <t>Tillgången finns på den publicerade listan över stödberättigande teknik</t>
        </is>
      </c>
      <c r="C11" s="4" t="inlineStr">
        <is>
          <t>EIA betalar bara för tillgångar på Energielijst, och Energielijst 2026 har ingen egen kod för ett system för energiövervakning, undermätning eller energiledning — mätning förekommer bara som en del av en listad tillgång. Ecologiepremie+ fungerar på samma sätt genom sin Limitatieve Technologieënlijst, där ingen mätteknik finns med.</t>
        </is>
      </c>
      <c r="D11" s="14" t="n"/>
      <c r="E11" s="14" t="n"/>
      <c r="F11" s="14" t="n"/>
      <c r="G11" s="14" t="n"/>
      <c r="H11" s="14" t="n"/>
      <c r="I11" s="27">
        <f>IF(OR(D11="",D11="Nej",D11="Okänt"),"KONTROLLERA","")</f>
        <v/>
      </c>
    </row>
    <row r="12" ht="46" customHeight="1">
      <c r="A12" t="n">
        <v>11</v>
      </c>
      <c r="B12" s="4" t="inlineStr">
        <is>
          <t>Energibesparingen kvantifierad, styrkt och — där det krävs — granskad</t>
        </is>
      </c>
      <c r="C12" s="4" t="inlineStr">
        <is>
          <t>EEW Modul 4 kräver bevis för att den slutliga energianvändningen minskar med minst 15 %. Det österrikiska UFI kräver en minsta CO2-besparing på 4 ton per år. Danmarks Erhvervspuljen räknar själv fram stödet till 1 000 DKK per ton CO2 eller 20 øre per sparad kWh: ingen mätning, inget stöd.</t>
        </is>
      </c>
      <c r="D12" s="14" t="n"/>
      <c r="E12" s="14" t="n"/>
      <c r="F12" s="14" t="n"/>
      <c r="G12" s="14" t="n"/>
      <c r="H12" s="14" t="n"/>
      <c r="I12" s="27">
        <f>IF(OR(D12="",D12="Nej",D12="Okänt"),"KONTROLLERA","")</f>
        <v/>
      </c>
    </row>
    <row r="13" ht="46" customHeight="1">
      <c r="A13" t="n">
        <v>12</v>
      </c>
      <c r="B13" s="4" t="inlineStr">
        <is>
          <t>Lägsta investering eller lägsta stödbelopp uppnått</t>
        </is>
      </c>
      <c r="C13" s="4" t="inlineStr">
        <is>
          <t>UFI: investering på minst 10 000 EUR och under 1,0 miljoner EUR. GREEN: lägsta investering 50 000 EUR. EIA: 2 500 EUR per tillgång. Energiatuki: 10 000–5 000 000 EUR. Nuova Sabatini: finansiering 20 000–4 000 000 EUR. Det turkiska investeringscertifikatet har ett golv på 6 000 000 TL.</t>
        </is>
      </c>
      <c r="D13" s="14" t="n"/>
      <c r="E13" s="14" t="n"/>
      <c r="F13" s="14" t="n"/>
      <c r="G13" s="14" t="n"/>
      <c r="H13" s="14" t="n"/>
      <c r="I13" s="27">
        <f>IF(OR(D13="",D13="Nej",D13="Okänt"),"KONTROLLERA","")</f>
        <v/>
      </c>
    </row>
    <row r="14" ht="46" customHeight="1">
      <c r="A14" t="n">
        <v>13</v>
      </c>
      <c r="B14" s="4" t="inlineStr">
        <is>
          <t>Maxbeloppet inte redan förbrukat av ett annat projekt</t>
        </is>
      </c>
      <c r="C14" s="4" t="inlineStr">
        <is>
          <t>Flera tak gäller per företag under en period, inte per projekt: Ecologiepremie+ och GREEN stannar vid 1 miljon EUR per företag över tre år, kmo-portefeuille vid 7 500 EUR per år, de vallonska chèques vid 50 000 EUR över tre år.</t>
        </is>
      </c>
      <c r="D14" s="14" t="n"/>
      <c r="E14" s="14" t="n"/>
      <c r="F14" s="14" t="n"/>
      <c r="G14" s="14" t="n"/>
      <c r="H14" s="14" t="n"/>
      <c r="I14" s="27">
        <f>IF(OR(D14="",D14="Nej",D14="Okänt"),"KONTROLLERA","")</f>
        <v/>
      </c>
    </row>
    <row r="15" ht="46" customHeight="1">
      <c r="A15" t="n">
        <v>14</v>
      </c>
      <c r="B15" s="4" t="inlineStr">
        <is>
          <t>Upphandling gjord enligt programmets regler, med daterade offerter</t>
        </is>
      </c>
      <c r="C15" s="4" t="inlineStr">
        <is>
          <t>Där ett program finansierar en tredje parts arbete — de vallonska och flamländska chèques, SMV:Digital, MID-Digitalisierung — måste leverantören ofta vara ackrediterad och arbetet upphandlas och faktureras i rätt ordning.</t>
        </is>
      </c>
      <c r="D15" s="14" t="n"/>
      <c r="E15" s="14" t="n"/>
      <c r="F15" s="14" t="n"/>
      <c r="G15" s="14" t="n"/>
      <c r="H15" s="14" t="n"/>
      <c r="I15" s="27">
        <f>IF(OR(D15="",D15="Nej",D15="Okänt"),"KONTROLLERA","")</f>
        <v/>
      </c>
    </row>
    <row r="16" ht="46" customHeight="1">
      <c r="A16" t="n">
        <v>15</v>
      </c>
      <c r="B16" s="4" t="inlineStr">
        <is>
          <t>Certifierad eller ackrediterad leverantör anlitad där det krävs</t>
        </is>
      </c>
      <c r="C16" s="4" t="inlineStr">
        <is>
          <t>Den flamländska Vergroeningsscan utförs av tolv utvalda konsultbyråer; vallonska chèques finansierar bara märkta leverantörer; MID-Digitalisierung kräver en extern tjänsteleverantör som utför eller följer projektet.</t>
        </is>
      </c>
      <c r="D16" s="14" t="n"/>
      <c r="E16" s="14" t="n"/>
      <c r="F16" s="14" t="n"/>
      <c r="G16" s="14" t="n"/>
      <c r="H16" s="14" t="n"/>
      <c r="I16" s="27">
        <f>IF(OR(D16="",D16="Nej",D16="Okänt"),"KONTROLLERA","")</f>
        <v/>
      </c>
    </row>
    <row r="17" ht="46" customHeight="1">
      <c r="A17" t="n">
        <v>16</v>
      </c>
      <c r="B17" s="4" t="inlineStr">
        <is>
          <t>Energieffektiviseringsavtal undertecknat, eller affären upplagd som ett ESCO-kontrakt</t>
        </is>
      </c>
      <c r="C17" s="4" t="inlineStr">
        <is>
          <t>I Finland betalar Energiatuki 20 % inom energiatehokkuussopimus och 25 % genom en ESCO, mot 15 % utan avtal. Det är värt 5 till 10 procentenheters stödnivå.</t>
        </is>
      </c>
      <c r="D17" s="14" t="n"/>
      <c r="E17" s="14" t="n"/>
      <c r="F17" s="14" t="n"/>
      <c r="G17" s="14" t="n"/>
      <c r="H17" s="14" t="n"/>
      <c r="I17" s="27">
        <f>IF(OR(D17="",D17="Nej",D17="Okänt"),"KONTROLLERA","")</f>
        <v/>
      </c>
    </row>
    <row r="18" ht="46" customHeight="1">
      <c r="A18" t="n">
        <v>17</v>
      </c>
      <c r="B18" s="4" t="inlineStr">
        <is>
          <t>Certifiering på plats där den är ett villkor för pengarna</t>
        </is>
      </c>
      <c r="C18" s="4" t="inlineStr">
        <is>
          <t>Turkiets VAP kräver ett TS EN ISO 50001-certifikat, EVDES-registrering och en utsedd energiansvarig. Österrikes UFI betalar +5 % (högst 10 000 EUR) för EMAS-registrering.</t>
        </is>
      </c>
      <c r="D18" s="14" t="n"/>
      <c r="E18" s="14" t="n"/>
      <c r="F18" s="14" t="n"/>
      <c r="G18" s="14" t="n"/>
      <c r="H18" s="14" t="n"/>
      <c r="I18" s="27">
        <f>IF(OR(D18="",D18="Nej",D18="Okänt"),"KONTROLLERA","")</f>
        <v/>
      </c>
    </row>
    <row r="19" ht="46" customHeight="1">
      <c r="A19" t="n">
        <v>18</v>
      </c>
      <c r="B19" s="4" t="inlineStr">
        <is>
          <t>Mognadsbedömning genomförd före finansieringen</t>
        </is>
      </c>
      <c r="C19" s="4" t="inlineStr">
        <is>
          <t>KOSGEB:s lån för digital omställning kräver en godkänd mognadsbedömning för digital omställning — TÜSSİDE DDX eller MEXT SIRI — innan finansieringen frigörs.</t>
        </is>
      </c>
      <c r="D19" s="14" t="n"/>
      <c r="E19" s="14" t="n"/>
      <c r="F19" s="14" t="n"/>
      <c r="G19" s="14" t="n"/>
      <c r="H19" s="14" t="n"/>
      <c r="I19" s="27">
        <f>IF(OR(D19="",D19="Nej",D19="Okänt"),"KONTROLLERA","")</f>
        <v/>
      </c>
    </row>
    <row r="20" ht="46" customHeight="1">
      <c r="A20" t="n">
        <v>19</v>
      </c>
      <c r="B20" s="4" t="inlineStr">
        <is>
          <t>Finansiella krav uppfyllda</t>
        </is>
      </c>
      <c r="C20" s="4" t="inlineStr">
        <is>
          <t>KOSGEB:s lån för digital omställning kräver positivt eget kapital under det senaste räkenskapsåret och positivt rörelseresultat under minst ett av de tre senaste. Insolventa företag är uteslutna från Digitalbonus Bayern.</t>
        </is>
      </c>
      <c r="D20" s="14" t="n"/>
      <c r="E20" s="14" t="n"/>
      <c r="F20" s="14" t="n"/>
      <c r="G20" s="14" t="n"/>
      <c r="H20" s="14" t="n"/>
      <c r="I20" s="27">
        <f>IF(OR(D20="",D20="Nej",D20="Okänt"),"KONTROLLERA","")</f>
        <v/>
      </c>
    </row>
    <row r="21" ht="46" customHeight="1">
      <c r="A21" t="n">
        <v>20</v>
      </c>
      <c r="B21" s="4" t="inlineStr">
        <is>
          <t>Ansökningsfönstret öppet, och köregeln förstådd</t>
        </is>
      </c>
      <c r="C21" s="4" t="inlineStr">
        <is>
          <t>Digitalbonus Bayern öppnar igen den 1 oktober 2026 kl. 10:00 sedan månadskvoten tagit slut; MID-Digitalisierung lottar och öppnar därefter ett ansökningsfönster på 28 dagar; SLIM-partnerskapen gick över till lottning eftersom budgeten var slut inom några minuter.</t>
        </is>
      </c>
      <c r="D21" s="14" t="n"/>
      <c r="E21" s="14" t="n"/>
      <c r="F21" s="14" t="n"/>
      <c r="G21" s="14" t="n"/>
      <c r="H21" s="14" t="n"/>
      <c r="I21" s="27">
        <f>IF(OR(D21="",D21="Nej",D21="Okänt"),"KONTROLLERA","")</f>
        <v/>
      </c>
    </row>
    <row r="22" ht="46" customHeight="1">
      <c r="A22" t="n">
        <v>21</v>
      </c>
      <c r="B22" s="4" t="inlineStr">
        <is>
          <t>Gränser för antal ansökningar per företag respekterade</t>
        </is>
      </c>
      <c r="C22" s="4" t="inlineStr">
        <is>
          <t>Digitalbonus Bayern tillåter en ansökan per stödområde och två per företag under programmets livstid. TÜBİTAK tillåter två förslag per organisation och utlysningsperiod, 1501 och 1507 sammanräknade.</t>
        </is>
      </c>
      <c r="D22" s="14" t="n"/>
      <c r="E22" s="14" t="n"/>
      <c r="F22" s="14" t="n"/>
      <c r="G22" s="14" t="n"/>
      <c r="H22" s="14" t="n"/>
      <c r="I22" s="27">
        <f>IF(OR(D22="",D22="Nej",D22="Okänt"),"KONTROLLERA","")</f>
        <v/>
      </c>
    </row>
    <row r="23" ht="46" customHeight="1">
      <c r="A23" t="n">
        <v>22</v>
      </c>
      <c r="B23" s="4" t="inlineStr">
        <is>
          <t>Skattepositionen kontrollerad, för skatteinstrument</t>
        </is>
      </c>
      <c r="C23" s="4" t="inlineStr">
        <is>
          <t>Ett avdrag eller en reduktion är bara värd det du kan utnyttja. Det här paketet anger varken de procentuella skattetaken för det spanska IT-avdraget eller WBSO-nivåerna, eftersom de lästa källorna inte gav dem.</t>
        </is>
      </c>
      <c r="D23" s="14" t="n"/>
      <c r="E23" s="14" t="n"/>
      <c r="F23" s="14" t="n"/>
      <c r="G23" s="14" t="n"/>
      <c r="H23" s="14" t="n"/>
      <c r="I23" s="27">
        <f>IF(OR(D23="",D23="Nej",D23="Okänt"),"KONTROLLERA","")</f>
        <v/>
      </c>
    </row>
  </sheetData>
  <conditionalFormatting sqref="I2:I23">
    <cfRule type="cellIs" priority="1" operator="equal" dxfId="0">
      <formula>"KONTROLLERA"</formula>
    </cfRule>
  </conditionalFormatting>
  <dataValidations count="1">
    <dataValidation sqref="D2 D3 D4 D5 D6 D7 D8 D9 D10 D11 D12 D13 D14 D15 D16 D17 D18 D19 D20 D21 D22 D23" showDropDown="0" showInputMessage="0" showErrorMessage="0" allowBlank="0" type="list">
      <formula1>"Ja,Nej,Ej tillämpligt,Okänt"</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22" customWidth="1" min="2" max="2"/>
    <col width="12" customWidth="1" min="3" max="3"/>
    <col width="12" customWidth="1" min="4" max="4"/>
    <col width="18" customWidth="1" min="5" max="5"/>
    <col width="12" customWidth="1" min="6" max="6"/>
    <col width="14" customWidth="1" min="7" max="7"/>
    <col width="14" customWidth="1" min="8" max="8"/>
    <col width="54" customWidth="1" min="9" max="9"/>
    <col width="38" customWidth="1" min="10" max="10"/>
    <col width="24" customWidth="1" min="11" max="11"/>
    <col width="30" customWidth="1" min="12" max="12"/>
    <col width="50" customWidth="1" min="13" max="13"/>
  </cols>
  <sheetData>
    <row r="1" ht="40" customHeight="1">
      <c r="A1" s="7" t="inlineStr">
        <is>
          <t>Nyckeltal</t>
        </is>
      </c>
      <c r="B1" s="7" t="inlineStr">
        <is>
          <t>Enhet</t>
        </is>
      </c>
      <c r="C1" s="7" t="inlineStr">
        <is>
          <t>Bättre när det är</t>
        </is>
      </c>
      <c r="D1" s="7" t="inlineStr">
        <is>
          <t>Utgångsvärde</t>
        </is>
      </c>
      <c r="E1" s="7" t="inlineStr">
        <is>
          <t>Utgångsperiod</t>
        </is>
      </c>
      <c r="F1" s="7" t="inlineStr">
        <is>
          <t>Mål</t>
        </is>
      </c>
      <c r="G1" s="7" t="inlineStr">
        <is>
          <t>Måldatum</t>
        </is>
      </c>
      <c r="H1" s="7" t="inlineStr">
        <is>
          <t>Utlovad förändring</t>
        </is>
      </c>
      <c r="I1" s="7" t="inlineStr">
        <is>
          <t>Mätmetod</t>
        </is>
      </c>
      <c r="J1" s="7" t="inlineStr">
        <is>
          <t>Datakälla</t>
        </is>
      </c>
      <c r="K1" s="7" t="inlineStr">
        <is>
          <t>Mätintervall</t>
        </is>
      </c>
      <c r="L1" s="7" t="inlineStr">
        <is>
          <t>Lagringstid</t>
        </is>
      </c>
      <c r="M1" s="7" t="inlineStr">
        <is>
          <t>Bevisunderlag för ett kontrollbesök</t>
        </is>
      </c>
    </row>
    <row r="2" ht="34" customHeight="1">
      <c r="A2" s="3" t="inlineStr">
        <is>
          <t>Godkänd produktion per produktionstimme</t>
        </is>
      </c>
      <c r="B2" t="inlineStr">
        <is>
          <t>enheter/h</t>
        </is>
      </c>
      <c r="C2" t="inlineStr">
        <is>
          <t>högre</t>
        </is>
      </c>
      <c r="D2" s="14" t="n"/>
      <c r="E2" s="14" t="n"/>
      <c r="F2" s="14" t="n"/>
      <c r="G2" s="14" t="n"/>
      <c r="H2" s="28">
        <f>IF(AND(ISNUMBER(D2),D2&lt;&gt;0,ISNUMBER(F2)),(F2-D2)/D2,"")</f>
        <v/>
      </c>
      <c r="I2" s="29" t="inlineStr">
        <is>
          <t>Insamlat automatiskt från maskinsignaler (status och räkneverk); identiska definitioner före och efter.</t>
        </is>
      </c>
      <c r="J2" s="29" t="inlineStr">
        <is>
          <t>Export ur övervakningssystemet, samma maskiner, samma definitioner.</t>
        </is>
      </c>
      <c r="K2" s="29" t="inlineStr">
        <is>
          <t>1 minut vid maskinen; aggregerat per skift</t>
        </is>
      </c>
      <c r="L2" s="29" t="inlineStr">
        <is>
          <t>Projekttiden plus programmets krav på lagringstid</t>
        </is>
      </c>
      <c r="M2" s="29" t="inlineStr">
        <is>
          <t>Månadsexport med den råa händelseloggen bakom, plus metodbeskrivningen</t>
        </is>
      </c>
    </row>
    <row r="3" ht="34" customHeight="1">
      <c r="A3" s="3" t="inlineStr">
        <is>
          <t>Oplanerad stopptid</t>
        </is>
      </c>
      <c r="B3" t="inlineStr">
        <is>
          <t>timmar/månad</t>
        </is>
      </c>
      <c r="C3" t="inlineStr">
        <is>
          <t>lägre</t>
        </is>
      </c>
      <c r="D3" s="14" t="n"/>
      <c r="E3" s="14" t="n"/>
      <c r="F3" s="14" t="n"/>
      <c r="G3" s="14" t="n"/>
      <c r="H3" s="28">
        <f>IF(AND(ISNUMBER(D3),D3&lt;&gt;0,ISNUMBER(F3)),(F3-D3)/D3,"")</f>
        <v/>
      </c>
      <c r="I3" s="29" t="inlineStr">
        <is>
          <t>Insamlat automatiskt från maskinsignaler (status och räkneverk); identiska definitioner före och efter.</t>
        </is>
      </c>
      <c r="J3" s="29" t="inlineStr">
        <is>
          <t>Export ur övervakningssystemet, samma maskiner, samma definitioner.</t>
        </is>
      </c>
      <c r="K3" s="29" t="inlineStr">
        <is>
          <t>1 minut vid maskinen; aggregerat per skift</t>
        </is>
      </c>
      <c r="L3" s="29" t="inlineStr">
        <is>
          <t>Projekttiden plus programmets krav på lagringstid</t>
        </is>
      </c>
      <c r="M3" s="29" t="inlineStr">
        <is>
          <t>Månadsexport med den råa händelseloggen bakom, plus metodbeskrivningen</t>
        </is>
      </c>
    </row>
    <row r="4" ht="34" customHeight="1">
      <c r="A4" s="3" t="inlineStr">
        <is>
          <t>Tillgänglighet</t>
        </is>
      </c>
      <c r="B4" t="inlineStr">
        <is>
          <t>% av planerad produktionstid</t>
        </is>
      </c>
      <c r="C4" t="inlineStr">
        <is>
          <t>högre</t>
        </is>
      </c>
      <c r="D4" s="17" t="n"/>
      <c r="E4" s="14" t="n"/>
      <c r="F4" s="17" t="n"/>
      <c r="G4" s="14" t="n"/>
      <c r="H4" s="28">
        <f>IF(AND(ISNUMBER(D4),D4&lt;&gt;0,ISNUMBER(F4)),(F4-D4)/D4,"")</f>
        <v/>
      </c>
      <c r="I4" s="29" t="inlineStr">
        <is>
          <t>Insamlat automatiskt från maskinsignaler (status och räkneverk); identiska definitioner före och efter.</t>
        </is>
      </c>
      <c r="J4" s="29" t="inlineStr">
        <is>
          <t>Export ur övervakningssystemet, samma maskiner, samma definitioner.</t>
        </is>
      </c>
      <c r="K4" s="29" t="inlineStr">
        <is>
          <t>1 minut vid maskinen; aggregerat per skift</t>
        </is>
      </c>
      <c r="L4" s="29" t="inlineStr">
        <is>
          <t>Projekttiden plus programmets krav på lagringstid</t>
        </is>
      </c>
      <c r="M4" s="29" t="inlineStr">
        <is>
          <t>Månadsexport med den råa händelseloggen bakom, plus metodbeskrivningen</t>
        </is>
      </c>
    </row>
    <row r="5" ht="34" customHeight="1">
      <c r="A5" s="3" t="inlineStr">
        <is>
          <t>Kassations- och omarbetningsgrad</t>
        </is>
      </c>
      <c r="B5" t="inlineStr">
        <is>
          <t>% av produktionen</t>
        </is>
      </c>
      <c r="C5" t="inlineStr">
        <is>
          <t>lägre</t>
        </is>
      </c>
      <c r="D5" s="17" t="n"/>
      <c r="E5" s="14" t="n"/>
      <c r="F5" s="17" t="n"/>
      <c r="G5" s="14" t="n"/>
      <c r="H5" s="28">
        <f>IF(AND(ISNUMBER(D5),D5&lt;&gt;0,ISNUMBER(F5)),(F5-D5)/D5,"")</f>
        <v/>
      </c>
      <c r="I5" s="29" t="inlineStr">
        <is>
          <t>Insamlat automatiskt från maskinsignaler (status och räkneverk); identiska definitioner före och efter.</t>
        </is>
      </c>
      <c r="J5" s="29" t="inlineStr">
        <is>
          <t>Export ur övervakningssystemet, samma maskiner, samma definitioner.</t>
        </is>
      </c>
      <c r="K5" s="29" t="inlineStr">
        <is>
          <t>1 minut vid maskinen; aggregerat per skift</t>
        </is>
      </c>
      <c r="L5" s="29" t="inlineStr">
        <is>
          <t>Projekttiden plus programmets krav på lagringstid</t>
        </is>
      </c>
      <c r="M5" s="29" t="inlineStr">
        <is>
          <t>Månadsexport med den råa händelseloggen bakom, plus metodbeskrivningen</t>
        </is>
      </c>
    </row>
    <row r="6" ht="34" customHeight="1">
      <c r="A6" s="3" t="inlineStr">
        <is>
          <t>Energi per godkänd enhet</t>
        </is>
      </c>
      <c r="B6" t="inlineStr">
        <is>
          <t>kWh/enhet</t>
        </is>
      </c>
      <c r="C6" t="inlineStr">
        <is>
          <t>lägre</t>
        </is>
      </c>
      <c r="D6" s="14" t="n"/>
      <c r="E6" s="14" t="n"/>
      <c r="F6" s="14" t="n"/>
      <c r="G6" s="14" t="n"/>
      <c r="H6" s="28">
        <f>IF(AND(ISNUMBER(D6),D6&lt;&gt;0,ISNUMBER(F6)),(F6-D6)/D6,"")</f>
        <v/>
      </c>
      <c r="I6" s="29" t="inlineStr">
        <is>
          <t>Mätt vid maskinen eller matningen, avläst automatiskt; ingen fakturasiffra delad med produktionen.</t>
        </is>
      </c>
      <c r="J6" s="29" t="inlineStr">
        <is>
          <t>Export ur övervakningssystemet, samma maskiner, samma definitioner.</t>
        </is>
      </c>
      <c r="K6" s="29" t="inlineStr">
        <is>
          <t>1 minut vid maskinen; aggregerat per skift</t>
        </is>
      </c>
      <c r="L6" s="29" t="inlineStr">
        <is>
          <t>Projekttiden plus programmets krav på lagringstid</t>
        </is>
      </c>
      <c r="M6" s="29" t="inlineStr">
        <is>
          <t>Månadsexport med den råa händelseloggen bakom, plus metodbeskrivningen</t>
        </is>
      </c>
    </row>
    <row r="7" ht="34" customHeight="1">
      <c r="A7" s="3" t="inlineStr">
        <is>
          <t>Genomsnittlig ställtid</t>
        </is>
      </c>
      <c r="B7" t="inlineStr">
        <is>
          <t>minuter</t>
        </is>
      </c>
      <c r="C7" t="inlineStr">
        <is>
          <t>lägre</t>
        </is>
      </c>
      <c r="D7" s="14" t="n"/>
      <c r="E7" s="14" t="n"/>
      <c r="F7" s="14" t="n"/>
      <c r="G7" s="14" t="n"/>
      <c r="H7" s="28">
        <f>IF(AND(ISNUMBER(D7),D7&lt;&gt;0,ISNUMBER(F7)),(F7-D7)/D7,"")</f>
        <v/>
      </c>
      <c r="I7" s="29" t="inlineStr">
        <is>
          <t>Insamlat automatiskt från maskinsignaler (status och räkneverk); identiska definitioner före och efter.</t>
        </is>
      </c>
      <c r="J7" s="29" t="inlineStr">
        <is>
          <t>Export ur övervakningssystemet, samma maskiner, samma definitioner.</t>
        </is>
      </c>
      <c r="K7" s="29" t="inlineStr">
        <is>
          <t>1 minut vid maskinen; aggregerat per skift</t>
        </is>
      </c>
      <c r="L7" s="29" t="inlineStr">
        <is>
          <t>Projekttiden plus programmets krav på lagringstid</t>
        </is>
      </c>
      <c r="M7" s="29" t="inlineStr">
        <is>
          <t>Månadsexport med den råa händelseloggen bakom, plus metodbeskrivningen</t>
        </is>
      </c>
    </row>
    <row r="8" ht="34" customHeight="1">
      <c r="A8" s="3" t="inlineStr">
        <is>
          <t>Genomsnittlig reparationstid (MTTR)</t>
        </is>
      </c>
      <c r="B8" t="inlineStr">
        <is>
          <t>timmar</t>
        </is>
      </c>
      <c r="C8" t="inlineStr">
        <is>
          <t>lägre</t>
        </is>
      </c>
      <c r="D8" s="14" t="n"/>
      <c r="E8" s="14" t="n"/>
      <c r="F8" s="14" t="n"/>
      <c r="G8" s="14" t="n"/>
      <c r="H8" s="28">
        <f>IF(AND(ISNUMBER(D8),D8&lt;&gt;0,ISNUMBER(F8)),(F8-D8)/D8,"")</f>
        <v/>
      </c>
      <c r="I8" s="29" t="inlineStr">
        <is>
          <t>Insamlat automatiskt från maskinsignaler (status och räkneverk); identiska definitioner före och efter.</t>
        </is>
      </c>
      <c r="J8" s="29" t="inlineStr">
        <is>
          <t>Export ur övervakningssystemet, samma maskiner, samma definitioner.</t>
        </is>
      </c>
      <c r="K8" s="29" t="inlineStr">
        <is>
          <t>1 minut vid maskinen; aggregerat per skift</t>
        </is>
      </c>
      <c r="L8" s="29" t="inlineStr">
        <is>
          <t>Projekttiden plus programmets krav på lagringstid</t>
        </is>
      </c>
      <c r="M8" s="29" t="inlineStr">
        <is>
          <t>Månadsexport med den råa händelseloggen bakom, plus metodbeskrivningen</t>
        </is>
      </c>
    </row>
    <row r="9" ht="34" customHeight="1">
      <c r="A9" s="3" t="inlineStr">
        <is>
          <t>Stopp med registrerad orsak</t>
        </is>
      </c>
      <c r="B9" t="inlineStr">
        <is>
          <t>% av stoppen</t>
        </is>
      </c>
      <c r="C9" t="inlineStr">
        <is>
          <t>högre</t>
        </is>
      </c>
      <c r="D9" s="17" t="n"/>
      <c r="E9" s="14" t="n"/>
      <c r="F9" s="17" t="n"/>
      <c r="G9" s="14" t="n"/>
      <c r="H9" s="28">
        <f>IF(AND(ISNUMBER(D9),D9&lt;&gt;0,ISNUMBER(F9)),(F9-D9)/D9,"")</f>
        <v/>
      </c>
      <c r="I9" s="29" t="inlineStr">
        <is>
          <t>Insamlat automatiskt från maskinsignaler (status och räkneverk); identiska definitioner före och efter.</t>
        </is>
      </c>
      <c r="J9" s="29" t="inlineStr">
        <is>
          <t>Export ur övervakningssystemet, samma maskiner, samma definitioner.</t>
        </is>
      </c>
      <c r="K9" s="29" t="inlineStr">
        <is>
          <t>1 minut vid maskinen; aggregerat per skift</t>
        </is>
      </c>
      <c r="L9" s="29" t="inlineStr">
        <is>
          <t>Projekttiden plus programmets krav på lagringstid</t>
        </is>
      </c>
      <c r="M9" s="29" t="inlineStr">
        <is>
          <t>Månadsexport med den råa händelseloggen bakom, plus metodbeskrivningen</t>
        </is>
      </c>
    </row>
    <row r="10">
      <c r="A10" s="14" t="n"/>
      <c r="B10" s="14" t="n"/>
      <c r="C10" s="14" t="n"/>
      <c r="D10" s="14" t="n"/>
      <c r="E10" s="14" t="n"/>
      <c r="F10" s="14" t="n"/>
      <c r="G10" s="14" t="n"/>
      <c r="H10" s="28">
        <f>IF(AND(ISNUMBER(D10),D10&lt;&gt;0,ISNUMBER(F10)),(F10-D10)/D10,"")</f>
        <v/>
      </c>
      <c r="I10" s="14" t="n"/>
      <c r="J10" s="14" t="n"/>
      <c r="K10" s="14" t="n"/>
      <c r="L10" s="14" t="n"/>
      <c r="M10" s="14" t="n"/>
    </row>
    <row r="11">
      <c r="A11" s="14" t="n"/>
      <c r="B11" s="14" t="n"/>
      <c r="C11" s="14" t="n"/>
      <c r="D11" s="14" t="n"/>
      <c r="E11" s="14" t="n"/>
      <c r="F11" s="14" t="n"/>
      <c r="G11" s="14" t="n"/>
      <c r="H11" s="28">
        <f>IF(AND(ISNUMBER(D11),D11&lt;&gt;0,ISNUMBER(F11)),(F11-D11)/D11,"")</f>
        <v/>
      </c>
      <c r="I11" s="14" t="n"/>
      <c r="J11" s="14" t="n"/>
      <c r="K11" s="14" t="n"/>
      <c r="L11" s="14" t="n"/>
      <c r="M11" s="14" t="n"/>
    </row>
    <row r="12">
      <c r="A12" s="14" t="n"/>
      <c r="B12" s="14" t="n"/>
      <c r="C12" s="14" t="n"/>
      <c r="D12" s="14" t="n"/>
      <c r="E12" s="14" t="n"/>
      <c r="F12" s="14" t="n"/>
      <c r="G12" s="14" t="n"/>
      <c r="H12" s="28">
        <f>IF(AND(ISNUMBER(D12),D12&lt;&gt;0,ISNUMBER(F12)),(F12-D12)/D12,"")</f>
        <v/>
      </c>
      <c r="I12" s="14" t="n"/>
      <c r="J12" s="14" t="n"/>
      <c r="K12" s="14" t="n"/>
      <c r="L12" s="14" t="n"/>
      <c r="M12" s="14" t="n"/>
    </row>
    <row r="13">
      <c r="A13" s="14" t="n"/>
      <c r="B13" s="14" t="n"/>
      <c r="C13" s="14" t="n"/>
      <c r="D13" s="14" t="n"/>
      <c r="E13" s="14" t="n"/>
      <c r="F13" s="14" t="n"/>
      <c r="G13" s="14" t="n"/>
      <c r="H13" s="28">
        <f>IF(AND(ISNUMBER(D13),D13&lt;&gt;0,ISNUMBER(F13)),(F13-D13)/D13,"")</f>
        <v/>
      </c>
      <c r="I13" s="14" t="n"/>
      <c r="J13" s="14" t="n"/>
      <c r="K13" s="14" t="n"/>
      <c r="L13" s="14" t="n"/>
      <c r="M13" s="14" t="n"/>
    </row>
    <row r="14">
      <c r="A14" s="14" t="n"/>
      <c r="B14" s="14" t="n"/>
      <c r="C14" s="14" t="n"/>
      <c r="D14" s="14" t="n"/>
      <c r="E14" s="14" t="n"/>
      <c r="F14" s="14" t="n"/>
      <c r="G14" s="14" t="n"/>
      <c r="H14" s="28">
        <f>IF(AND(ISNUMBER(D14),D14&lt;&gt;0,ISNUMBER(F14)),(F14-D14)/D14,"")</f>
        <v/>
      </c>
      <c r="I14" s="14" t="n"/>
      <c r="J14" s="14" t="n"/>
      <c r="K14" s="14" t="n"/>
      <c r="L14" s="14" t="n"/>
      <c r="M14" s="14" t="n"/>
    </row>
    <row r="15">
      <c r="A15" s="14" t="n"/>
      <c r="B15" s="14" t="n"/>
      <c r="C15" s="14" t="n"/>
      <c r="D15" s="14" t="n"/>
      <c r="E15" s="14" t="n"/>
      <c r="F15" s="14" t="n"/>
      <c r="G15" s="14" t="n"/>
      <c r="H15" s="28">
        <f>IF(AND(ISNUMBER(D15),D15&lt;&gt;0,ISNUMBER(F15)),(F15-D15)/D15,"")</f>
        <v/>
      </c>
      <c r="I15" s="14" t="n"/>
      <c r="J15" s="14" t="n"/>
      <c r="K15" s="14" t="n"/>
      <c r="L15" s="14" t="n"/>
      <c r="M15" s="14" t="n"/>
    </row>
    <row r="16">
      <c r="A16" s="4" t="inlineStr">
        <is>
          <t>Utgångsvärdet och resultatet måste mätas på samma sätt, på samma maskiner, med samma definitioner. Om en siffra i dag tas fram för hand, skriv det här och skriv hur du tänker validera den — en bedömare som upptäcker att metoden ändrats mellan utgångsvärde och resultat kommer att räkna ned resultatet.</t>
        </is>
      </c>
    </row>
    <row r="17"/>
  </sheetData>
  <mergeCells count="1">
    <mergeCell ref="A16:I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46" customWidth="1" min="1" max="1"/>
    <col width="14" customWidth="1" min="2" max="2"/>
    <col width="14" customWidth="1" min="3" max="3"/>
    <col width="9" customWidth="1" min="4" max="4"/>
    <col width="56" customWidth="1" min="5" max="5"/>
    <col width="52" customWidth="1" min="6" max="6"/>
    <col width="16" customWidth="1" min="7" max="7"/>
    <col width="12" customWidth="1" min="8" max="8"/>
  </cols>
  <sheetData>
    <row r="1" ht="40" customHeight="1">
      <c r="A1" s="7" t="inlineStr">
        <is>
          <t>Fas</t>
        </is>
      </c>
      <c r="B1" s="7" t="inlineStr">
        <is>
          <t>Planerad start (månad)</t>
        </is>
      </c>
      <c r="C1" s="7" t="inlineStr">
        <is>
          <t>Planerat slut (månad)</t>
        </is>
      </c>
      <c r="D1" s="7" t="inlineStr">
        <is>
          <t>Månader</t>
        </is>
      </c>
      <c r="E1" s="7" t="inlineStr">
        <is>
          <t>Leverabel</t>
        </is>
      </c>
      <c r="F1" s="7" t="inlineStr">
        <is>
          <t>Bevis</t>
        </is>
      </c>
      <c r="G1" s="7" t="inlineStr">
        <is>
          <t>Ansvarig</t>
        </is>
      </c>
      <c r="H1" s="7" t="inlineStr">
        <is>
          <t>Klart?</t>
        </is>
      </c>
    </row>
    <row r="2" ht="34" customHeight="1">
      <c r="A2" s="24" t="inlineStr">
        <is>
          <t>Utgångsvärdet uppmätt på linjen, innan något beställs</t>
        </is>
      </c>
      <c r="B2" s="14" t="n">
        <v>1</v>
      </c>
      <c r="C2" s="14" t="n">
        <v>2</v>
      </c>
      <c r="D2" s="27">
        <f>IF(AND(ISNUMBER(B2),ISNUMBER(C2)),C2-B2,"")</f>
        <v/>
      </c>
      <c r="E2" s="4" t="inlineStr">
        <is>
          <t>Fyra till åtta veckors automatiskt insamlat utgångsvärde: tillgänglighet, takt, kassation, energi per detalj</t>
        </is>
      </c>
      <c r="F2" s="4" t="inlineStr">
        <is>
          <t>Utgångsrapport med råexporten och mätdefinitionerna</t>
        </is>
      </c>
      <c r="G2" s="14" t="n"/>
      <c r="H2" s="14" t="inlineStr">
        <is>
          <t>Nej</t>
        </is>
      </c>
    </row>
    <row r="3" ht="34" customHeight="1">
      <c r="A3" s="24" t="inlineStr">
        <is>
          <t>Kontroll av stödberättigande och de minimis</t>
        </is>
      </c>
      <c r="B3" s="14" t="n">
        <v>1</v>
      </c>
      <c r="C3" s="14" t="n">
        <v>2</v>
      </c>
      <c r="D3" s="27">
        <f>IF(AND(ISNUMBER(B3),ISNUMBER(C3)),C3-B3,"")</f>
        <v/>
      </c>
      <c r="E3" s="4" t="inlineStr">
        <is>
          <t>Bladet Stödberättigande ifyllt, de minimis-summan angiven, storleksklassen styrkt</t>
        </is>
      </c>
      <c r="F3" s="4" t="inlineStr">
        <is>
          <t>Undertecknad checklista med underlagen bifogade</t>
        </is>
      </c>
      <c r="G3" s="14" t="n"/>
      <c r="H3" s="14" t="inlineStr">
        <is>
          <t>Nej</t>
        </is>
      </c>
    </row>
    <row r="4" ht="34" customHeight="1">
      <c r="A4" s="24" t="inlineStr">
        <is>
          <t>Förhandsanmälan, prenotazione eller bokning</t>
        </is>
      </c>
      <c r="B4" s="14" t="n">
        <v>2</v>
      </c>
      <c r="C4" s="14" t="n">
        <v>3</v>
      </c>
      <c r="D4" s="27">
        <f>IF(AND(ISNUMBER(B4),ISNUMBER(C4)),C4-B4,"")</f>
        <v/>
      </c>
      <c r="E4" s="4" t="inlineStr">
        <is>
          <t>Det ditt program kräver innan investeringen binds</t>
        </is>
      </c>
      <c r="F4" s="4" t="inlineStr">
        <is>
          <t>Mottagningsbevis från myndigheten, med dess datum</t>
        </is>
      </c>
      <c r="G4" s="14" t="n"/>
      <c r="H4" s="14" t="inlineStr">
        <is>
          <t>Nej</t>
        </is>
      </c>
    </row>
    <row r="5" ht="34" customHeight="1">
      <c r="A5" s="24" t="inlineStr">
        <is>
          <t>Ansökan inlämnad</t>
        </is>
      </c>
      <c r="B5" s="14" t="n">
        <v>3</v>
      </c>
      <c r="C5" s="14" t="n">
        <v>3</v>
      </c>
      <c r="D5" s="27">
        <f>IF(AND(ISNUMBER(B5),ISNUMBER(C5)),C5-B5,"")</f>
        <v/>
      </c>
      <c r="E5" s="4" t="inlineStr">
        <is>
          <t>Fullständig ansökan med offerter, nyckeltal och den tekniska beskrivningen</t>
        </is>
      </c>
      <c r="F5" s="4" t="inlineStr">
        <is>
          <t>Inlämningskvitto och akten så som den lämnades in</t>
        </is>
      </c>
      <c r="G5" s="14" t="n"/>
      <c r="H5" s="14" t="inlineStr">
        <is>
          <t>Nej</t>
        </is>
      </c>
    </row>
    <row r="6" ht="34" customHeight="1">
      <c r="A6" s="24" t="inlineStr">
        <is>
          <t>Beslut</t>
        </is>
      </c>
      <c r="B6" s="14" t="n">
        <v>3</v>
      </c>
      <c r="C6" s="14" t="n">
        <v>6</v>
      </c>
      <c r="D6" s="27">
        <f>IF(AND(ISNUMBER(B6),ISNUMBER(C6)),C6-B6,"")</f>
        <v/>
      </c>
      <c r="E6" s="4" t="inlineStr">
        <is>
          <t>Beslut om stöd eller besked om godkännande</t>
        </is>
      </c>
      <c r="F6" s="4" t="inlineStr">
        <is>
          <t>Beslutsbrev med de villkor som hänger ihop med det</t>
        </is>
      </c>
      <c r="G6" s="14" t="n"/>
      <c r="H6" s="14" t="inlineStr">
        <is>
          <t>Nej</t>
        </is>
      </c>
    </row>
    <row r="7" ht="34" customHeight="1">
      <c r="A7" s="24" t="inlineStr">
        <is>
          <t>Beställning lagd</t>
        </is>
      </c>
      <c r="B7" s="14" t="n">
        <v>6</v>
      </c>
      <c r="C7" s="14" t="n">
        <v>7</v>
      </c>
      <c r="D7" s="27">
        <f>IF(AND(ISNUMBER(B7),ISNUMBER(C7)),C7-B7,"")</f>
        <v/>
      </c>
      <c r="E7" s="4" t="inlineStr">
        <is>
          <t>Beställningar undertecknade efter anmälnings- och beslutsgrindarna, aldrig före</t>
        </is>
      </c>
      <c r="F7" s="4" t="inlineStr">
        <is>
          <t>Daterade offerter, jämförelse, inköpsorder</t>
        </is>
      </c>
      <c r="G7" s="14" t="n"/>
      <c r="H7" s="14" t="inlineStr">
        <is>
          <t>Nej</t>
        </is>
      </c>
    </row>
    <row r="8" ht="34" customHeight="1">
      <c r="A8" s="24" t="inlineStr">
        <is>
          <t>Leverans, installation och uppkoppling</t>
        </is>
      </c>
      <c r="B8" s="14" t="n">
        <v>7</v>
      </c>
      <c r="C8" s="14" t="n">
        <v>9</v>
      </c>
      <c r="D8" s="27">
        <f>IF(AND(ISNUMBER(B8),ISNUMBER(C8)),C8-B8,"")</f>
        <v/>
      </c>
      <c r="E8" s="4" t="inlineStr">
        <is>
          <t>Alla maskiner i projektet uppkopplade och kontrollerade mot planen</t>
        </is>
      </c>
      <c r="F8" s="4" t="inlineStr">
        <is>
          <t>Driftsättningsprotokoll, maskinlista, godkänd leverans</t>
        </is>
      </c>
      <c r="G8" s="14" t="n"/>
      <c r="H8" s="14" t="inlineStr">
        <is>
          <t>Nej</t>
        </is>
      </c>
    </row>
    <row r="9" ht="34" customHeight="1">
      <c r="A9" s="24" t="inlineStr">
        <is>
          <t>Utbildning</t>
        </is>
      </c>
      <c r="B9" s="14" t="n">
        <v>9</v>
      </c>
      <c r="C9" s="14" t="n">
        <v>10</v>
      </c>
      <c r="D9" s="27">
        <f>IF(AND(ISNUMBER(B9),ISNUMBER(C9)),C9-B9,"")</f>
        <v/>
      </c>
      <c r="E9" s="4" t="inlineStr">
        <is>
          <t>Operatörer, tekniker och chefer utbildade på systemet</t>
        </is>
      </c>
      <c r="F9" s="4" t="inlineStr">
        <is>
          <t>Närvarolistor, utbildarens rapport, fakturor</t>
        </is>
      </c>
      <c r="G9" s="14" t="n"/>
      <c r="H9" s="14" t="inlineStr">
        <is>
          <t>Nej</t>
        </is>
      </c>
    </row>
    <row r="10" ht="34" customHeight="1">
      <c r="A10" s="24" t="inlineStr">
        <is>
          <t>Resultatet mätt på samma sätt som utgångsvärdet</t>
        </is>
      </c>
      <c r="B10" s="14" t="n">
        <v>12</v>
      </c>
      <c r="C10" s="14" t="n">
        <v>13</v>
      </c>
      <c r="D10" s="27">
        <f>IF(AND(ISNUMBER(B10),ISNUMBER(C10)),C10-B10,"")</f>
        <v/>
      </c>
      <c r="E10" s="4" t="inlineStr">
        <is>
          <t>Samma maskiner, samma definitioner, samma insamlingsmetod</t>
        </is>
      </c>
      <c r="F10" s="4" t="inlineStr">
        <is>
          <t>Resultatrapport bredvid utgångsexporten, med metodbeskrivningen</t>
        </is>
      </c>
      <c r="G10" s="14" t="n"/>
      <c r="H10" s="14" t="inlineStr">
        <is>
          <t>Nej</t>
        </is>
      </c>
    </row>
    <row r="11" ht="34" customHeight="1">
      <c r="A11" s="24" t="inlineStr">
        <is>
          <t>Rekvisition och slutrapport</t>
        </is>
      </c>
      <c r="B11" s="14" t="n">
        <v>13</v>
      </c>
      <c r="C11" s="14" t="n">
        <v>14</v>
      </c>
      <c r="D11" s="27">
        <f>IF(AND(ISNUMBER(B11),ISNUMBER(C11)),C11-B11,"")</f>
        <v/>
      </c>
      <c r="E11" s="4" t="inlineStr">
        <is>
          <t>Rekvisitionsakt med resultaten mot det som utlovades</t>
        </is>
      </c>
      <c r="F11" s="4" t="inlineStr">
        <is>
          <t>Slutrapport, dataexport, fakturor, betalningsbevis</t>
        </is>
      </c>
      <c r="G11" s="14" t="n"/>
      <c r="H11" s="14" t="inlineStr">
        <is>
          <t>Nej</t>
        </is>
      </c>
    </row>
    <row r="12" ht="34" customHeight="1">
      <c r="A12" s="24" t="inlineStr">
        <is>
          <t>Uppföljningskrav efter utbetalning</t>
        </is>
      </c>
      <c r="B12" s="14" t="n">
        <v>14</v>
      </c>
      <c r="C12" s="14" t="n">
        <v>26</v>
      </c>
      <c r="D12" s="27">
        <f>IF(AND(ISNUMBER(B12),ISNUMBER(C12)),C12-B12,"")</f>
        <v/>
      </c>
      <c r="E12" s="4" t="inlineStr">
        <is>
          <t>Det ditt program kräver efteråt — för den italienska iperammortamento uppföljning den 20 januari och 30 juni varje år</t>
        </is>
      </c>
      <c r="F12" s="4" t="inlineStr">
        <is>
          <t>Uppföljningsrapporter så som de lämnats in, med sina datum</t>
        </is>
      </c>
      <c r="G12" s="14" t="n"/>
      <c r="H12" s="14" t="inlineStr">
        <is>
          <t>Nej</t>
        </is>
      </c>
    </row>
    <row r="14">
      <c r="A14" s="3" t="inlineStr">
        <is>
          <t>Grindkontroller</t>
        </is>
      </c>
    </row>
    <row r="15">
      <c r="A15" s="4" t="inlineStr">
        <is>
          <t>Utgångsvärdet klart innan beställningen läggs?</t>
        </is>
      </c>
      <c r="B15" s="27">
        <f>IF(OR(C2="",B7=""),"Fyll i månaderna för att kontrollera",IF(C2&lt;=B7,"OK","Fel ordning — en ansökan kan falla på just detta"))</f>
        <v/>
      </c>
    </row>
    <row r="16">
      <c r="A16" s="4" t="inlineStr">
        <is>
          <t>Förhandsanmälan eller bokning klar innan beställningen läggs?</t>
        </is>
      </c>
      <c r="B16" s="27">
        <f>IF(OR(C4="",B7=""),"Fyll i månaderna för att kontrollera",IF(C4&lt;=B7,"OK","Fel ordning — en ansökan kan falla på just detta"))</f>
        <v/>
      </c>
    </row>
    <row r="17">
      <c r="A17" s="4" t="inlineStr">
        <is>
          <t>Resultatet mätt efter installationen, med utgångsvärdets metod?</t>
        </is>
      </c>
      <c r="B17" s="27">
        <f>IF(OR(C8="",B10=""),"Fyll i månaderna för att kontrollera",IF(B10&gt;=C8,"OK","Fel ordning — en ansökan kan falla på just detta"))</f>
        <v/>
      </c>
    </row>
  </sheetData>
  <mergeCells count="3">
    <mergeCell ref="B16:C16"/>
    <mergeCell ref="B15:C15"/>
    <mergeCell ref="B17:C17"/>
  </mergeCells>
  <conditionalFormatting sqref="B15:B17">
    <cfRule type="cellIs" priority="1" operator="equal" dxfId="0">
      <formula>"Fel ordning — en ansökan kan falla på just detta"</formula>
    </cfRule>
    <cfRule type="cellIs" priority="2" operator="equal" dxfId="1">
      <formula>"OK"</formula>
    </cfRule>
  </conditionalFormatting>
  <dataValidations count="1">
    <dataValidation sqref="H2 H3 H4 H5 H6 H7 H8 H9 H10 H11 H12" showDropDown="0" showInputMessage="0" showErrorMessage="0" allowBlank="0" type="list">
      <formula1>"Ja,Nej"</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2"/>
  <sheetViews>
    <sheetView workbookViewId="0">
      <pane ySplit="1" topLeftCell="A2" activePane="bottomLeft" state="frozen"/>
      <selection pane="bottomLeft" activeCell="A1" sqref="A1"/>
    </sheetView>
  </sheetViews>
  <sheetFormatPr baseColWidth="8" defaultRowHeight="15"/>
  <cols>
    <col width="58" customWidth="1" min="1" max="1"/>
    <col width="62" customWidth="1" min="2" max="2"/>
    <col width="16" customWidth="1" min="3" max="3"/>
    <col width="22" customWidth="1" min="4" max="4"/>
    <col width="70" customWidth="1" min="5" max="5"/>
  </cols>
  <sheetData>
    <row r="1" ht="40" customHeight="1">
      <c r="A1" s="7" t="inlineStr">
        <is>
          <t>Källa</t>
        </is>
      </c>
      <c r="B1" s="7" t="inlineStr">
        <is>
          <t>Länk</t>
        </is>
      </c>
      <c r="C1" s="7" t="inlineStr">
        <is>
          <t>Klassning</t>
        </is>
      </c>
      <c r="D1" s="7" t="inlineStr">
        <is>
          <t>Datum på källan / datum den lästes</t>
        </is>
      </c>
      <c r="E1" s="7" t="inlineStr">
        <is>
          <t>Not</t>
        </is>
      </c>
    </row>
    <row r="2">
      <c r="A2" s="4" t="inlineStr">
        <is>
          <t>Italien — Transizione 5.0 (credito d’imposta)</t>
        </is>
      </c>
      <c r="B2" s="30" t="inlineStr">
        <is>
          <t>https://www.mimit.gov.it/it/incentivi/piano-transizione-5-0</t>
        </is>
      </c>
      <c r="C2" t="inlineStr">
        <is>
          <t>OFFICIELL</t>
        </is>
      </c>
      <c r="D2" s="4" t="inlineStr">
        <is>
          <t>page updated 30 June 2026</t>
        </is>
      </c>
      <c r="E2" s="4" t="inlineStr">
        <is>
          <t>CLOSED. Applications closed and resources were declared exhausted by directorial decree on 6 November 2025. The investment period was 1 Jan 2024 – 31 Dec 2025. Kept in the pack because people still ask for it. It has NOT been extended for 2026; it is replaced by the iperammortamento in the next row. The maximum is an annual ceiling on eligible cost, not on the credit.</t>
        </is>
      </c>
    </row>
    <row r="3">
      <c r="A3" s="4" t="inlineStr">
        <is>
          <t>Italien — Nuovo Piano Transizione 5.0 – Iperammortamento</t>
        </is>
      </c>
      <c r="B3" s="30" t="inlineStr">
        <is>
          <t>https://www.mimit.gov.it/it/incentivi/nuovo-piano-transizione-5-0-iperammortamento</t>
        </is>
      </c>
      <c r="C3" t="inlineStr">
        <is>
          <t>OFFICIELL</t>
        </is>
      </c>
      <c r="D3" s="4" t="inlineStr">
        <is>
          <t>page updated 22 July 2026</t>
        </is>
      </c>
      <c r="E3" s="4" t="inlineStr">
        <is>
          <t>OPEN. Investments 1 January 2026 – 30 September 2028. GSE booking platform live 12 June 2026; investment-confirmation communications from 21 July 2026; completion notice by 15 November 2028. 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row>
    <row r="4">
      <c r="A4" s="4" t="inlineStr">
        <is>
          <t>Italien — Nuova Sabatini (beni strumentali)</t>
        </is>
      </c>
      <c r="B4" s="30" t="inlineStr">
        <is>
          <t>https://www.mimit.gov.it/it/incentivi/agevolazioni-per-gli-investimenti-delle-pmi-in-beni-strumentali-nuova-sabatini</t>
        </is>
      </c>
      <c r="C4" t="inlineStr">
        <is>
          <t>OFFICIELL</t>
        </is>
      </c>
      <c r="D4" s="4" t="inlineStr">
        <is>
          <t>page updated 14 September 2026</t>
        </is>
      </c>
      <c r="E4" s="4" t="inlineStr">
        <is>
          <t>OPEN. €1,198,817,148.59 available on the standard line and €77,201,546.89 on the capitalisation line (MIMIT, 14 September 2026). The Budget Law 2026 allocated €650m for 2026–2027. The contribution is the interest on a notional five-year amortising loan at the conventional rate. The Budget sheet shows the undiscounted upper bound (amount × rate × term); MIMIT’s own calculation is lower and prevails.</t>
        </is>
      </c>
    </row>
    <row r="5">
      <c r="A5" s="4" t="inlineStr">
        <is>
          <t>Tyskland — EEW Modul 3 – MSR, Sensorik und Energiemanagement-Software</t>
        </is>
      </c>
      <c r="B5" s="30" t="inlineStr">
        <is>
          <t>https://www.bafa.de/DE/Energie/Energieeffizienz/Energieeffizienz_und_Prozesswaerme/Modul3_Energiemanagementsysteme/modul3_energiemanagementsysteme.html</t>
        </is>
      </c>
      <c r="C5" t="inlineStr">
        <is>
          <t>OFFICIELL</t>
        </is>
      </c>
      <c r="D5" s="4" t="inlineStr">
        <is>
          <t>read 22 September 2026</t>
        </is>
      </c>
      <c r="E5" s="4" t="inlineStr">
        <is>
          <t>OPEN via the FZD online portal (applications from 15 September 2025; Richtlinie of 25 January 2024). The overall EEW entry states up to 60% of eligible investment costs depending on module and company size. 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row>
    <row r="6">
      <c r="A6" s="4" t="inlineStr">
        <is>
          <t>Tyskland — EEW Modul 4 Basisförderung</t>
        </is>
      </c>
      <c r="B6" s="30" t="inlineStr">
        <is>
          <t>https://www.bafa.de/DE/Energie/Energieeffizienz/Energieeffizienz_und_Prozesswaerme/Modul4_Energiebezogene_Optimierung_Basisfoerderung/modul4_energiebezogene_optimierung_basisfoerderung_node.html</t>
        </is>
      </c>
      <c r="C6" t="inlineStr">
        <is>
          <t>OFFICIELL</t>
        </is>
      </c>
      <c r="D6" s="4" t="inlineStr">
        <is>
          <t>read 22 September 2026</t>
        </is>
      </c>
      <c r="E6" s="4" t="inlineStr">
        <is>
          <t>OPEN, SMEs only. Requires proof that final energy demand falls by at least 15%. Listed so that a monitoring project is not misdirected here. The minimum is per measure.</t>
        </is>
      </c>
    </row>
    <row r="7">
      <c r="A7" s="4" t="inlineStr">
        <is>
          <t>Tyskland (Bavaria) — Digitalbonus Bayern</t>
        </is>
      </c>
      <c r="B7" s="30" t="inlineStr">
        <is>
          <t>https://www.digitalbonus.bayern/foerderprogramm/</t>
        </is>
      </c>
      <c r="C7" t="inlineStr">
        <is>
          <t>OFFICIELL</t>
        </is>
      </c>
      <c r="D7" s="4" t="inlineStr">
        <is>
          <t>read 22 September 2026</t>
        </is>
      </c>
      <c r="E7" s="4" t="inlineStr">
        <is>
          <t>PAUSED — the monthly quota is exhausted ("Das Digitalbonus Kontingent für diesen Monat ist ausgeschöpft"). New applications from Thursday 1 October 2026, 10:00. The programme runs to 31 December 2027. 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row>
    <row r="8">
      <c r="A8" s="4" t="inlineStr">
        <is>
          <t>Tyskland (North Rhine-Westphalia) — Mittelstand Innovativ &amp; Digital – MID-Digitalisierung</t>
        </is>
      </c>
      <c r="B8" s="30" t="inlineStr">
        <is>
          <t>https://www.nordrhein-westfalen-foerdert.nrw/foerdermassnahmen/mittelstand-innovativ-digital-mid-digitalisierung-2026</t>
        </is>
      </c>
      <c r="C8" t="inlineStr">
        <is>
          <t>OFFICIELL</t>
        </is>
      </c>
      <c r="D8" s="4" t="inlineStr">
        <is>
          <t>read 22 September 2026</t>
        </is>
      </c>
      <c r="E8" s="4" t="inlineStr">
        <is>
          <t>OPEN 01.01.2026 – 31.12.2029. Two stages: lottery registration, then application within 28 days of receiving access credentials. SMEs and micro-enterprises (EU definition) of all sectors with a registered office in NRW. De minimis received in the prior three fiscal years must not exceed €300,000.</t>
        </is>
      </c>
    </row>
    <row r="9">
      <c r="A9" s="4" t="inlineStr">
        <is>
          <t>Tyskland — Digital Jetzt</t>
        </is>
      </c>
      <c r="B9" s="30" t="inlineStr">
        <is>
          <t>https://www.digitaljetzt-portal.de/</t>
        </is>
      </c>
      <c r="C9" t="inlineStr">
        <is>
          <t>OFFICIELL</t>
        </is>
      </c>
      <c r="D9" s="4" t="inlineStr">
        <is>
          <t>read 22 September 2026</t>
        </is>
      </c>
      <c r="E9" s="4" t="inlineStr">
        <is>
          <t>ENDED. The guideline expired on 31 December 2023 and the portal was shut down on 31 March 2026. Kept in the pack because it is still widely cited by consultants. Do not reference it in 2026 content or budgets.</t>
        </is>
      </c>
    </row>
    <row r="10">
      <c r="A10" s="4" t="inlineStr">
        <is>
          <t>Spanien — Deducción por innovación tecnológica (IT), LIS</t>
        </is>
      </c>
      <c r="B10" s="30" t="inlineStr">
        <is>
          <t>https://sede.agenciatributaria.gob.es/Sede/impuesto-sobre-sociedades/deducciones-beneficios-fiscales-impuesto-sobre-sociedades/deducciones-incentivar-realizacion-determinadas-actividades.html</t>
        </is>
      </c>
      <c r="C10" t="inlineStr">
        <is>
          <t>OFFICIELL</t>
        </is>
      </c>
      <c r="D10" s="4" t="inlineStr">
        <is>
          <t>document dated 19 June 2026</t>
        </is>
      </c>
      <c r="E10" s="4" t="inlineStr">
        <is>
          <t>PERMANENT tax deduction. AEAT page dated 19 June 2026. The maximum is the cap on acquisitions of advanced technology inside the IT deduction base. NOT VERIFIED: the percentage-of-cuota limits and the monetisation (abono) caps were not stated on the page read — do not assume them.</t>
        </is>
      </c>
    </row>
    <row r="11">
      <c r="A11" s="4" t="inlineStr">
        <is>
          <t>Spanien — Ayudas a la eficiencia energética en PYME y gran empresa industrial (FNEE)</t>
        </is>
      </c>
      <c r="B11" s="30" t="inlineStr">
        <is>
          <t>https://www.idae.es/ayudas-y-financiacion/para-eficiencia-energetica-en-la-industria/actuaciones-pyme-y-gran-empresa-industrial</t>
        </is>
      </c>
      <c r="C11" t="inlineStr">
        <is>
          <t>OFFICIELL</t>
        </is>
      </c>
      <c r="D11" s="4" t="inlineStr">
        <is>
          <t>read 22 September 2026</t>
        </is>
      </c>
      <c r="E11" s="4" t="inlineStr">
        <is>
          <t>OPEN via the Autonomous Communities. €300,000,000 from the Fondo Nacional de Eficiencia Energética, approved 29 July 2025, territorial allocation approved 11–17 December 2025. Actions must be completed by 31 December 2030. NOT VERIFIED: aid intensity, minima, maxima and deadlines are set per Autonomous Community and were not read. Each CCAA issues its own convocatoria — check yours. The Catalan ICAEN page is robots.txt-blocked.</t>
        </is>
      </c>
    </row>
    <row r="12">
      <c r="A12" s="4" t="inlineStr">
        <is>
          <t>Spanien — PERTE de Descarbonización Industrial, Línea 1 (2026)</t>
        </is>
      </c>
      <c r="B12" s="30" t="inlineStr">
        <is>
          <t>https://www.boe.es/diario_boe/txt.php?id=BOE-B-2026-295</t>
        </is>
      </c>
      <c r="C12" t="inlineStr">
        <is>
          <t>OFFICIELL</t>
        </is>
      </c>
      <c r="D12" s="4" t="inlineStr">
        <is>
          <t>BOE; news updated 27 April 2026</t>
        </is>
      </c>
      <c r="E12" s="4" t="inlineStr">
        <is>
          <t>CLOSED. Window 2 February 2026 10:00 – 13 February 2026 14:00 (BOE-B-2026-295, BDNS 879883). Budget raised from €329.7m to €408.2m and then to €518.2m as at 22 April 2026. Up to 60 months to complete investments. Project sizes are far above a €30–300k monitoring ticket: useful as a component of a larger decarbonisation project, not as a stand-alone route. The mintur.gob.es PERTE-SD1 pages returned HTTP 403, so the figures come from the BOE and planderecuperacion.gob.es.</t>
        </is>
      </c>
    </row>
    <row r="13">
      <c r="A13" s="4" t="inlineStr">
        <is>
          <t>Spanien — Kit Digital (Segmento III)</t>
        </is>
      </c>
      <c r="B13" s="30" t="inlineStr">
        <is>
          <t>https://sede.red.gob.es/es/procedimientos/convocatoria-de-ayudas-destinadas-la-digitalizacion-de-empresas-del-segmento-iii</t>
        </is>
      </c>
      <c r="C13" t="inlineStr">
        <is>
          <t>OFFICIELL</t>
        </is>
      </c>
      <c r="D13" s="4" t="inlineStr">
        <is>
          <t>BOE 28 January 2026</t>
        </is>
      </c>
      <c r="E13" s="4" t="inlineStr">
        <is>
          <t>CLOSED on 31 October 2025 at 12:00. Orden TDF/39/2026 of 26 January 2026 extends the temporal scope until funds are exhausted and requires reinvestment of unexecuted budget, but it does NOT open a new convocatoria, extend a deadline, or change bono amounts or segments. At €3,000 maximum this is not a route for a monitoring project; treat it as a door-opener for micro-manufacturers. Several consultant pages market TDF/39/2026 as "Kit Digital is back" — the BOE text does not say that.</t>
        </is>
      </c>
    </row>
    <row r="14">
      <c r="A14" s="4" t="inlineStr">
        <is>
          <t>Portugal — SITCE – Descarbonização e Eficiência Energética (MPR-2026-01)</t>
        </is>
      </c>
      <c r="B14" s="30" t="inlineStr">
        <is>
          <t>https://www.compete2030.gov.pt/avisos/sitce-descarbonizacao-e-eficiencia-energetica-mpr-2026-01/</t>
        </is>
      </c>
      <c r="C14" t="inlineStr">
        <is>
          <t>OFFICIELL</t>
        </is>
      </c>
      <c r="D14" s="4" t="inlineStr">
        <is>
          <t>page updated 26 February 2026</t>
        </is>
      </c>
      <c r="E14" s="4" t="inlineStr">
        <is>
          <t>Phase 3 OPEN to 30 December 2026 18:00 — RCI, large enterprises only. The Regime Geral phases closed on 27 February and 29 May 2026. FEDER allocation €165,000,000. NOT VERIFIED: neither page read itemised the eligible expense list, so whether metering hardware, sensors and software qualify is unverified. The Aviso PDF must be read. Regions: NUTS II Norte, Centro, Alentejo, Algarve; RCI also Lisboa.</t>
        </is>
      </c>
    </row>
    <row r="15">
      <c r="A15" s="4" t="inlineStr">
        <is>
          <t>Portugal — SICE – Inovação Produtiva (MPR-2026-6)</t>
        </is>
      </c>
      <c r="B15" s="30" t="inlineStr">
        <is>
          <t>https://compete2030.gov.pt/avisos/</t>
        </is>
      </c>
      <c r="C15" t="inlineStr">
        <is>
          <t>OFFICIELL</t>
        </is>
      </c>
      <c r="D15" s="4" t="inlineStr">
        <is>
          <t>read 22 September 2026</t>
        </is>
      </c>
      <c r="E15" s="4" t="inlineStr">
        <is>
          <t>Current call MPR-2026-6, "Territórios de Baixa Densidade e Outros Territórios", closes 30 September 2026 (COMPETE 2030 avisos index). NOT VERIFIED: the 40% / 50% / 60% rates come from the earlier MPr-2024-2 call and may not apply to the 2026 call. Read the 2026 Aviso before using them.</t>
        </is>
      </c>
    </row>
    <row r="16">
      <c r="A16" s="4" t="inlineStr">
        <is>
          <t>Nederländerna — Energie-investeringsaftrek (EIA)</t>
        </is>
      </c>
      <c r="B16" s="30" t="inlineStr">
        <is>
          <t>https://www.belastingdienst.nl/wps/wcm/connect/bldcontentnl/belastingdienst/zakelijk/winst/inkomstenbelasting/veranderingen-inkomstenbelasting-2026/investeringsaftrek-2026/energie-investeringsaftrek-2026</t>
        </is>
      </c>
      <c r="C16" t="inlineStr">
        <is>
          <t>OFFICIELL</t>
        </is>
      </c>
      <c r="D16" s="4" t="inlineStr">
        <is>
          <t>read 22 September 2026</t>
        </is>
      </c>
      <c r="E16" s="4" t="inlineStr">
        <is>
          <t>OPEN (permanent). The investment must be notified to RVO in advance. EIA can be combined with the kleinschaligheidsinvesteringsaftrek but not with the milieu-investeringsaftrek. 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row>
    <row r="17">
      <c r="A17" s="4" t="inlineStr">
        <is>
          <t>Nederländerna — WBSO (S&amp;O-afdrachtvermindering)</t>
        </is>
      </c>
      <c r="B17" s="30" t="inlineStr">
        <is>
          <t>https://www.rvo.nl/subsidies-financiering/wbso</t>
        </is>
      </c>
      <c r="C17" t="inlineStr">
        <is>
          <t>OFFICIELL</t>
        </is>
      </c>
      <c r="D17" s="4" t="inlineStr">
        <is>
          <t>read 22 September 2026</t>
        </is>
      </c>
      <c r="E17" s="4" t="inlineStr">
        <is>
          <t>OPEN (permanent). NOT VERIFIED: no WBSO percentage or bracket threshold is given here. The RVO rate and calculation pages are JavaScript-rendered and returned no figures or 404s. Read rvo.nl directly before publishing or budgeting any number.</t>
        </is>
      </c>
    </row>
    <row r="18">
      <c r="A18" s="4" t="inlineStr">
        <is>
          <t>Nederländerna — SLIM-mkb</t>
        </is>
      </c>
      <c r="B18" s="30" t="inlineStr">
        <is>
          <t>https://www.uitvoeringvanbeleidszw.nl/subsidies-en-regelingen/algemene-informatie/slim-mkb-individuele-aanvragen--samenwerkingsverbanden-2025---2029</t>
        </is>
      </c>
      <c r="C18" t="inlineStr">
        <is>
          <t>OFFICIELL</t>
        </is>
      </c>
      <c r="D18" s="4" t="inlineStr">
        <is>
          <t>read 22 September 2026</t>
        </is>
      </c>
      <c r="E18" s="4" t="inlineStr">
        <is>
          <t>CLOSED for 2026 — the last individual window ended 7 September 2026. Partnerships: €125,000–€500,000 per application, €200,000 per partner, now selected by lottery because the budget was exhausted within minutes. 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row>
    <row r="19">
      <c r="A19" s="4" t="inlineStr">
        <is>
          <t>Belgien (federal) — Investeringsaftrek — verhoogde thematische aftrek</t>
        </is>
      </c>
      <c r="B19" s="30" t="inlineStr">
        <is>
          <t>https://www.vlaio.be/nl/subsidies-financiering/subsidiedatabank/maatregelen/investeringsaftrek</t>
        </is>
      </c>
      <c r="C19" t="inlineStr">
        <is>
          <t>OFFICIELL</t>
        </is>
      </c>
      <c r="D19" s="4" t="inlineStr">
        <is>
          <t>last modified 1 September 2026</t>
        </is>
      </c>
      <c r="E19" s="4" t="inlineStr">
        <is>
          <t>OPEN (permanent). A regional certificate attesting that the investment qualifies is required. Procedure: form 275U for companies, 276U for the self-employed. This thematic energy-efficiency track, not the 20% digital track, is the Belgian route for machine and energy monitoring. Mechanism is a deduction, so the cash value depends on your own tax rate.</t>
        </is>
      </c>
    </row>
    <row r="20">
      <c r="A20" s="4" t="inlineStr">
        <is>
          <t>Belgien (federal) — Investeringsaftrek — digitale investeringen</t>
        </is>
      </c>
      <c r="B20" s="30" t="inlineStr">
        <is>
          <t>https://www.vlaio.be/nl/subsidies-financiering/subsidiedatabank/maatregelen/investeringsaftrek</t>
        </is>
      </c>
      <c r="C20" t="inlineStr">
        <is>
          <t>OFFICIELL</t>
        </is>
      </c>
      <c r="D20" s="4" t="inlineStr">
        <is>
          <t>last modified 1 September 2026</t>
        </is>
      </c>
      <c r="E20" s="4" t="inlineStr">
        <is>
          <t>OPEN (permanent). Scoping point: production monitoring and MES do not obviously sit in these four back-office, security and commercial categories. Listed so it is not claimed by mistake.</t>
        </is>
      </c>
    </row>
    <row r="21">
      <c r="A21" s="4" t="inlineStr">
        <is>
          <t>Belgien (Flanders) — GREEN investeringssteun</t>
        </is>
      </c>
      <c r="B21" s="30" t="inlineStr">
        <is>
          <t>https://www.vlaio.be/nl/subsidies-financiering/green-investeringssteun/wat-is-het-steunpercentage-en-welke-kosten-worden-aanvaard</t>
        </is>
      </c>
      <c r="C21" t="inlineStr">
        <is>
          <t>OFFICIELL</t>
        </is>
      </c>
      <c r="D21" s="4" t="inlineStr">
        <is>
          <t>read 22 September 2026</t>
        </is>
      </c>
      <c r="E21" s="4" t="inlineStr">
        <is>
          <t>OPEN — no 2026 deadline shown on the page read. Measuring, monitoring and control systems and software are NOT named among the eligible items on the page read. The minimum is a minimum investment; the maximum is per company over three years.</t>
        </is>
      </c>
    </row>
    <row r="22">
      <c r="A22" s="4" t="inlineStr">
        <is>
          <t>Belgien (Flanders) — Ecologiepremie+</t>
        </is>
      </c>
      <c r="B22" s="30" t="inlineStr">
        <is>
          <t>https://www.vlaio.be/nl/subsidies-financiering/subsidiedatabank/ecologiepremie</t>
        </is>
      </c>
      <c r="C22" t="inlineStr">
        <is>
          <t>OFFICIELL</t>
        </is>
      </c>
      <c r="D22" s="4" t="inlineStr">
        <is>
          <t>last modified 2 July 2026</t>
        </is>
      </c>
      <c r="E22" s="4" t="inlineStr">
        <is>
          <t>OPEN, rolling applications ("doorlopend"). NOT VERIFIED: rates by technology and company size were not stated on the pages read. The maximum is per enterprise over three years.</t>
        </is>
      </c>
    </row>
    <row r="23">
      <c r="A23" s="4" t="inlineStr">
        <is>
          <t>Belgien (Flanders) — kmo-portefeuille</t>
        </is>
      </c>
      <c r="B23" s="30" t="inlineStr">
        <is>
          <t>https://www.vlaio.be/nl/subsidies-financiering/kmo-portefeuille</t>
        </is>
      </c>
      <c r="C23" t="inlineStr">
        <is>
          <t>OFFICIELL</t>
        </is>
      </c>
      <c r="D23" s="4" t="inlineStr">
        <is>
          <t>read 22 September 2026</t>
        </is>
      </c>
      <c r="E23" s="4" t="inlineStr">
        <is>
          <t>OPEN but materially narrowed: from 1 February 2026 the ADVICE track is restricted to cybersecurity only. Training across all themes, including digitalisation and sustainability, remains eligible. The maximum is per year.</t>
        </is>
      </c>
    </row>
    <row r="24">
      <c r="A24" s="4" t="inlineStr">
        <is>
          <t>Belgien (Wallonia) — Chèque « Maturité numérique »</t>
        </is>
      </c>
      <c r="B24" s="30" t="inlineStr">
        <is>
          <t>https://www.cheques-entreprises.be/cheques/</t>
        </is>
      </c>
      <c r="C24" t="inlineStr">
        <is>
          <t>OFFICIELL</t>
        </is>
      </c>
      <c r="D24" s="4" t="inlineStr">
        <is>
          <t>read 22 September 2026</t>
        </is>
      </c>
      <c r="E24" s="4" t="inlineStr">
        <is>
          <t>OPEN. The maximum is excluding VAT over a rolling three-year period. SMEs and self-employed with their main office in Wallonia, fewer than 250 employees. The cybersecurity cheque is 75% with the same €50,000 ceiling.</t>
        </is>
      </c>
    </row>
    <row r="25">
      <c r="A25" s="4" t="inlineStr">
        <is>
          <t>Belgien (Wallonia) — Chèques énergie (audit global, partiel, de suivi, étude de faisabilité)</t>
        </is>
      </c>
      <c r="B25" s="30" t="inlineStr">
        <is>
          <t>https://www.cheques-entreprises.be/cheques/</t>
        </is>
      </c>
      <c r="C25" t="inlineStr">
        <is>
          <t>OFFICIELL</t>
        </is>
      </c>
      <c r="D25" s="4" t="inlineStr">
        <is>
          <t>read 22 September 2026</t>
        </is>
      </c>
      <c r="E25" s="4" t="inlineStr">
        <is>
          <t>OPEN. Maxima over a rolling three-year period, excluding VAT. The maximum shown is the audit global ceiling (€8,000). Audit partiel €5,000; audit de suivi annuel €2,000; étude de faisabilité €5,000.</t>
        </is>
      </c>
    </row>
    <row r="26">
      <c r="A26" s="4" t="inlineStr">
        <is>
          <t>Österrike — UFI – Energiesparmaßnahmen (Umweltförderung im Inland)</t>
        </is>
      </c>
      <c r="B26" s="30" t="inlineStr">
        <is>
          <t>https://www.umweltfoerderung.at/fileadmin/user_upload/umweltfoerderung/betriebe/Energiesparen_in_Betrieben/UFI_Standardfall_Infoblatt_ENERGSPA.pdf</t>
        </is>
      </c>
      <c r="C26" t="inlineStr">
        <is>
          <t>OFFICIELL</t>
        </is>
      </c>
      <c r="D26" s="4" t="inlineStr">
        <is>
          <t>Infoblatt version 04/2026</t>
        </is>
      </c>
      <c r="E26" s="4" t="inlineStr">
        <is>
          <t>OPEN (Infoblatt version 04/2026). Investment must be at least €10,000 and below €1.0 million. Minimum CO₂ saving 4 tonnes a year. Caveat: stand-alone Messtechnik, energy-management systems, monitoring, sensors and software are NOT listed as free-standing eligible measures — they qualify as MSR technology integrated into an eligible efficiency measure.</t>
        </is>
      </c>
    </row>
    <row r="27">
      <c r="A27" s="4" t="inlineStr">
        <is>
          <t>Österrike — Energiemanagement – Flexibilisierung im Verteilnetz (Betriebe)</t>
        </is>
      </c>
      <c r="B27" s="30" t="inlineStr">
        <is>
          <t>https://www.umweltfoerderung.at/betriebe/energiemanagement-fuer-betriebe</t>
        </is>
      </c>
      <c r="C27" t="inlineStr">
        <is>
          <t>OFFICIELL</t>
        </is>
      </c>
      <c r="D27" s="4" t="inlineStr">
        <is>
          <t>read 22 September 2026</t>
        </is>
      </c>
      <c r="E27" s="4" t="inlineStr">
        <is>
          <t>OPEN to 15 April 2027, 12:00. Non-repayable grant. NOT VERIFIED: the funding rate and the minimum and maximum amounts were not stated on the page — the Leitfaden must be read. Applicants need low-voltage grid connections (network levels 6–7).</t>
        </is>
      </c>
    </row>
    <row r="28">
      <c r="A28" s="4" t="inlineStr">
        <is>
          <t>Österrike — Energieeffizienz-Ausschreibung Juli 2026 (UFI)</t>
        </is>
      </c>
      <c r="B28" s="30" t="inlineStr">
        <is>
          <t>https://www.umweltfoerderung.at/betriebe/energieeffizienz-2-2026</t>
        </is>
      </c>
      <c r="C28" t="inlineStr">
        <is>
          <t>OFFICIELL</t>
        </is>
      </c>
      <c r="D28" s="4" t="inlineStr">
        <is>
          <t>read 22 September 2026</t>
        </is>
      </c>
      <c r="E28" s="4" t="inlineStr">
        <is>
          <t>OPEN to 12 October 2026, 12:00. Minimum investment €1.0 million and minimum saving 1.0 GWh a year. Out of range for a €30–300k monitoring ticket on its own. NOT VERIFIED: funding rate and maxima were not stated on the page read.</t>
        </is>
      </c>
    </row>
    <row r="29">
      <c r="A29" s="4" t="inlineStr">
        <is>
          <t>Österrike — KMU.DIGITAL</t>
        </is>
      </c>
      <c r="B29" s="30" t="inlineStr">
        <is>
          <t>https://www.kmudigital.at/</t>
        </is>
      </c>
      <c r="C29" t="inlineStr">
        <is>
          <t>OFFICIELL</t>
        </is>
      </c>
      <c r="D29" s="4" t="inlineStr">
        <is>
          <t>read 22 September 2026</t>
        </is>
      </c>
      <c r="E29" s="4" t="inlineStr">
        <is>
          <t>BUDGET EXHAUSTED and discontinued: "Das Budget von KMU.DIGITAL 4.0 ist vollständig ausgeschöpft" and the programme will not be continued from 2027 because of federal budget consolidation. Do not build Austrian content or a budget around it. Point prospects at the UFI schemes instead. €35 million was allocated for 2024–2026.</t>
        </is>
      </c>
    </row>
    <row r="30">
      <c r="A30" s="4" t="inlineStr">
        <is>
          <t>Sverige — Klimatklivet</t>
        </is>
      </c>
      <c r="B30" s="30" t="inlineStr">
        <is>
          <t>https://www.naturvardsverket.se/amnesomraden/klimatomstallningen/klimatklivet/klimatklivets-ansokningsomgangar/</t>
        </is>
      </c>
      <c r="C30" t="inlineStr">
        <is>
          <t>OFFICIELL</t>
        </is>
      </c>
      <c r="D30" s="4" t="inlineStr">
        <is>
          <t>page updated 27 August 2026</t>
        </is>
      </c>
      <c r="E30" s="4" t="inlineStr">
        <is>
          <t>The 2026 open rounds closed on 4 September 2026. Next open round (preliminary): 22 February – 5 March 2027. NOT VERIFIED: maximum aid intensity by company size, minimum and maximum grants, and the eligibility of monitoring systems. Do not quote a Swedish aid intensity without a further source.</t>
        </is>
      </c>
    </row>
    <row r="31">
      <c r="A31" s="4" t="inlineStr">
        <is>
          <t>Sverige — Energisteget / energikartläggningsstöd</t>
        </is>
      </c>
      <c r="B31" s="30" t="inlineStr">
        <is>
          <t>https://www.energimyndigheten.se/utlysningar/</t>
        </is>
      </c>
      <c r="C31" t="inlineStr">
        <is>
          <t>OFFICIELL</t>
        </is>
      </c>
      <c r="D31" s="4" t="inlineStr">
        <is>
          <t>read 22 September 2026</t>
        </is>
      </c>
      <c r="E31" s="4" t="inlineStr">
        <is>
          <t>Both Energimyndigheten URLs returned 404 on 22 September 2026. APPEAR DISCONTINUED — presumed closed, not confirmed closed. Confirm with Energimyndigheten before relying on it either way. The open calls read on the agency’s own list on 22 September 2026 were all in energy preparedness, heavy-vehicle charging and academic research — none relevant to factory monitoring.</t>
        </is>
      </c>
    </row>
    <row r="32">
      <c r="A32" s="4" t="inlineStr">
        <is>
          <t>Danmark — Erhvervspuljen (Erhvervstilskud til energieffektiviseringer)</t>
        </is>
      </c>
      <c r="B32" s="30" t="inlineStr">
        <is>
          <t>https://www.statens-tilskudspuljer.dk/klima-energi-og-forsyningsministeriet/energistyrelsen/20</t>
        </is>
      </c>
      <c r="C32" t="inlineStr">
        <is>
          <t>OFFICIELL</t>
        </is>
      </c>
      <c r="D32" s="4" t="inlineStr">
        <is>
          <t>read 22 September 2026</t>
        </is>
      </c>
      <c r="E32" s="4" t="inlineStr">
        <is>
          <t>The official portal shows the pool reopening on 2 March 2026, but the same passage also refers to closing "no later than November 2025" — internally inconsistent as read. The 2026 round status is UNCLEAR. Energistyrelsen’s own site could not be fetched (robots.txt timeout). 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row>
    <row r="33">
      <c r="A33" s="4" t="inlineStr">
        <is>
          <t>Danmark — SMV:Digital (rådgivertilskud)</t>
        </is>
      </c>
      <c r="B33" s="30" t="inlineStr">
        <is>
          <t>https://virksomhedsguiden.dk/content/ydelser/digitalisering-raadgivertilskud/00f2ddc0-76bb-4cb8-b15c-989ed1228c3d/</t>
        </is>
      </c>
      <c r="C33" t="inlineStr">
        <is>
          <t>OFFICIELL</t>
        </is>
      </c>
      <c r="D33" s="4" t="inlineStr">
        <is>
          <t>read 22 September 2026</t>
        </is>
      </c>
      <c r="E33" s="4" t="inlineStr">
        <is>
          <t>Next round 9 November 2026 09:00 – 16 November 2026 23:55. DKK 15 million, supporting roughly 150 companies. Maximum DKK 50,000 for cybersecurity, digital marketing and simple ERP. Maximum eligible expense DKK 300,000. Eligibility: at least 2 full-time equivalents; SME definition applies.</t>
        </is>
      </c>
    </row>
    <row r="34">
      <c r="A34" s="4" t="inlineStr">
        <is>
          <t>Finland — Energiatuki</t>
        </is>
      </c>
      <c r="B34" s="30" t="inlineStr">
        <is>
          <t>https://www.businessfinland.fi/suomalaisille-asiakkaille/palvelut/rahoitus/energiatuki</t>
        </is>
      </c>
      <c r="C34" t="inlineStr">
        <is>
          <t>OFFICIELL</t>
        </is>
      </c>
      <c r="D34" s="4" t="inlineStr">
        <is>
          <t>page updated 29 October 2025</t>
        </is>
      </c>
      <c r="E34" s="4" t="inlineStr">
        <is>
          <t>OPEN, continuous application ("jatkuva haku"). No 2026 deadline. 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row>
    <row r="35">
      <c r="A35" s="4" t="inlineStr">
        <is>
          <t>Schweiz — ProKilowatt — Programme</t>
        </is>
      </c>
      <c r="B35" s="30" t="inlineStr">
        <is>
          <t>https://pubdb.bfe.admin.ch/de/publication/download/12353</t>
        </is>
      </c>
      <c r="C35" t="inlineStr">
        <is>
          <t>OFFICIELL</t>
        </is>
      </c>
      <c r="D35" s="4" t="inlineStr">
        <is>
          <t>read 22 September 2026</t>
        </is>
      </c>
      <c r="E35" s="4" t="inlineStr">
        <is>
          <t>The 2026 programme deadline was 1 May 2026. Budget at least CHF 30m; the overall ProKilowatt budget is CHF 70m a year. 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row>
    <row r="36">
      <c r="A36" s="4" t="inlineStr">
        <is>
          <t>Schweiz — ProKilowatt — Projekte</t>
        </is>
      </c>
      <c r="B36" s="30" t="inlineStr">
        <is>
          <t>https://www.bfe.admin.ch/bfe/en/home/promotion/energy-efficiency/competitive-calls-for-tenders-prokilowatt.html/</t>
        </is>
      </c>
      <c r="C36" t="inlineStr">
        <is>
          <t>OFFICIELL</t>
        </is>
      </c>
      <c r="D36" s="4" t="inlineStr">
        <is>
          <t>read 22 September 2026</t>
        </is>
      </c>
      <c r="E36" s="4" t="inlineStr">
        <is>
          <t>Submission window 3 November 2025 – 1 November 2026. NOT VERIFIED: the project-route funding rate. The 30% figure belongs to the programme route in the row above, not to this one — do not carry it across.</t>
        </is>
      </c>
    </row>
    <row r="37">
      <c r="A37" s="4" t="inlineStr">
        <is>
          <t>Turkiet — KOBİ Dijital Dönüşüm Destek Programı</t>
        </is>
      </c>
      <c r="B37" s="30" t="inlineStr">
        <is>
          <t>https://www.kosgeb.gov.tr/site/tr/genel/destekdetay/9144/kobi-dijital-donusum-destek-programi</t>
        </is>
      </c>
      <c r="C37" t="inlineStr">
        <is>
          <t>OFFICIELL</t>
        </is>
      </c>
      <c r="D37" s="4" t="inlineStr">
        <is>
          <t>read 22 September 2026</t>
        </is>
      </c>
      <c r="E37" s="4" t="inlineStr">
        <is>
          <t>ACTIVE. Listed under active supports; application form revision dated 11.05.2026. Maximum credit term 36 months with an optional 6-month grace period; programme period 24 months. Partner banks: TEB, İş Bankası, Yapı Kredi. 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row>
    <row r="38">
      <c r="A38" s="4" t="inlineStr">
        <is>
          <t>Turkiet — Kapasite Geliştirme Destek Programı</t>
        </is>
      </c>
      <c r="B38" s="30" t="inlineStr">
        <is>
          <t>https://www.kosgeb.gov.tr/site/tr/genel/destekdetay/9200/kapasite-gelistirme-destek-programi</t>
        </is>
      </c>
      <c r="C38" t="inlineStr">
        <is>
          <t>OFFICIELL</t>
        </is>
      </c>
      <c r="D38" s="4" t="inlineStr">
        <is>
          <t>read 22 September 2026</t>
        </is>
      </c>
      <c r="E38" s="4" t="inlineStr">
        <is>
          <t>ACTIVE programme, window closed. 2026 Period 3 ran 22 August – 15 September 2026; Period 1 ran 3–28 February and Period 2 6–30 June. A further window is expected but was not announced as at 22 September 2026. 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row>
    <row r="39">
      <c r="A39" s="4" t="inlineStr">
        <is>
          <t>Turkiet — Yeşil Sanayi Destek Programı – Sanayide Temiz ve Döngüsel Ekonomi</t>
        </is>
      </c>
      <c r="B39" s="30" t="inlineStr">
        <is>
          <t>https://www.kosgeb.gov.tr/site/tr/genel/destekdetay/9022/yesil-sanayi-destek-programi</t>
        </is>
      </c>
      <c r="C39" t="inlineStr">
        <is>
          <t>OFFICIELL</t>
        </is>
      </c>
      <c r="D39" s="4" t="inlineStr">
        <is>
          <t>read 22 September 2026</t>
        </is>
      </c>
      <c r="E39" s="4" t="inlineStr">
        <is>
          <t>Programme live and on KOSGEB’s active list; the 2026 call status is NOT VERIFIED — the only proje teklif çağrısı documents located are dated 2023 and 2024. Verify that a 2026 call is open before telling anyone to apply. Funded by the World Bank Türkiye Yeşil Sanayi Projesi.</t>
        </is>
      </c>
    </row>
    <row r="40">
      <c r="A40" s="4" t="inlineStr">
        <is>
          <t>Turkiet — Yeşil Sanayi Destek Programı – güneş enerjisi yatırımları</t>
        </is>
      </c>
      <c r="B40" s="30" t="inlineStr">
        <is>
          <t>https://www.kosgeb.gov.tr/site/tr/genel/destekdetay/9022/yesil-sanayi-destek-programi</t>
        </is>
      </c>
      <c r="C40" t="inlineStr">
        <is>
          <t>OFFICIELL</t>
        </is>
      </c>
      <c r="D40" s="4" t="inlineStr">
        <is>
          <t>read 22 September 2026</t>
        </is>
      </c>
      <c r="E40" s="4" t="inlineStr">
        <is>
          <t>Programme live; the 2026 call status is NOT VERIFIED (see the row above). Listed for completeness: solar investment, not a route for monitoring.</t>
        </is>
      </c>
    </row>
    <row r="41">
      <c r="A41" s="4" t="inlineStr">
        <is>
          <t>Turkiet — TÜBİTAK 1501 Sanayi Ar-Ge Destek Programı</t>
        </is>
      </c>
      <c r="B41" s="30" t="inlineStr">
        <is>
          <t>https://tubitak.gov.tr/tr/duyuru/1501-sanayi-ar-ge-destek-programi-ve-1507-kobi-ar-ge-baslangic-destek-programi-2026-yili-2-cagrilari-acildi</t>
        </is>
      </c>
      <c r="C41" t="inlineStr">
        <is>
          <t>OFFICIELL</t>
        </is>
      </c>
      <c r="D41" s="4" t="inlineStr">
        <is>
          <t>announcement 20 July 2026</t>
        </is>
      </c>
      <c r="E41" s="4" t="inlineStr">
        <is>
          <t>OPEN. 2026-2 call opened 20 July 2026; organisation-level pre-registration deadline 22 October 2026; call closes 26 October 2026. Duration 24 months, extendable to 36. The 2026-2 call text restricts applicants to SMEs, which contradicts the long-standing framing of 1501 as the large-firm programme. Quote the call text, not the old framing. Maximum two proposals per organisation per call period, counted across 1501 and 1507 combined.</t>
        </is>
      </c>
    </row>
    <row r="42">
      <c r="A42" s="4" t="inlineStr">
        <is>
          <t>Turkiet — TÜBİTAK 1507 KOBİ Ar-Ge Başlangıç Destek Programı</t>
        </is>
      </c>
      <c r="B42" s="30" t="inlineStr">
        <is>
          <t>https://tubitak.gov.tr/en/funds/industrial/national-support-programs/1507-tubitak-sme-rd-start-support-program</t>
        </is>
      </c>
      <c r="C42" t="inlineStr">
        <is>
          <t>OFFICIELL</t>
        </is>
      </c>
      <c r="D42" s="4" t="inlineStr">
        <is>
          <t>read 22 September 2026</t>
        </is>
      </c>
      <c r="E42" s="4" t="inlineStr">
        <is>
          <t>UPCOMING. 2026-2 applications 9–11 November 2026; 2026-1 closed 30 March 2026. NOT VERIFIED against the call text: the 75% rate, the 3,000,000 TL project budget cap and the 18-month duration come from TÜBİTAK’s English programme page; the 2026 call text does not restate them.</t>
        </is>
      </c>
    </row>
    <row r="43">
      <c r="A43" s="4" t="inlineStr">
        <is>
          <t>Turkiet — Yatırım Teşvik Belgesi (Karar 9903)</t>
        </is>
      </c>
      <c r="B43" s="30" t="inlineStr">
        <is>
          <t>https://www.resmigazete.gov.tr/eskiler/2025/06/20250621-14.htm</t>
        </is>
      </c>
      <c r="C43" t="inlineStr">
        <is>
          <t>OFFICIELL</t>
        </is>
      </c>
      <c r="D43" s="4" t="inlineStr">
        <is>
          <t>RG 30 May 2025; Tebliğ 21 June 2025</t>
        </is>
      </c>
      <c r="E43" s="4" t="inlineStr">
        <is>
          <t>IN FORCE since Resmî Gazete 30.05.2025, No. 32915. Minimum fixed investment 12,000,000 TL in Regions 1–2 and 6,000,000 TL elsewhere; Stratejik Hamle needs 100,000,000 TL for high-technology products and 200,000,000 TL otherwise. 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row>
    <row r="44">
      <c r="A44" s="4" t="inlineStr">
        <is>
          <t>Turkiet — VAP — Verimlilik Artırıcı Proje</t>
        </is>
      </c>
      <c r="B44" s="30" t="inlineStr">
        <is>
          <t>https://www.mevzuat.gov.tr/File/GeneratePdf?mevzuatNo=15437&amp;mevzuatTur=KurumVeKurulusYonetmeligi&amp;mevzuatTertip=5</t>
        </is>
      </c>
      <c r="C44" t="inlineStr">
        <is>
          <t>OFFICIELL</t>
        </is>
      </c>
      <c r="D44" s="4" t="inlineStr">
        <is>
          <t>consolidated text, last amendment RG 21.09.2024</t>
        </is>
      </c>
      <c r="E44" s="4" t="inlineStr">
        <is>
          <t>Legal basis in force; the 2026 call window is NOT VERIFIED. There is no fixed annual window (Md. 6): the Presidency may take applications once, several times, or continuously. 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row>
    <row r="45">
      <c r="A45" s="4" t="inlineStr">
        <is>
          <t>Turkiet — Enerji/karbon yoğunluğu azaltma desteği</t>
        </is>
      </c>
      <c r="B45" s="30" t="inlineStr">
        <is>
          <t>https://www.mevzuat.gov.tr/File/GeneratePdf?mevzuatNo=15437&amp;mevzuatTur=KurumVeKurulusYonetmeligi&amp;mevzuatTertip=5</t>
        </is>
      </c>
      <c r="C45" t="inlineStr">
        <is>
          <t>OFFICIELL</t>
        </is>
      </c>
      <c r="D45" s="4" t="inlineStr">
        <is>
          <t>consolidated text, last amendment RG 21.09.2024</t>
        </is>
      </c>
      <c r="E45" s="4" t="inlineStr">
        <is>
          <t>Legal basis in force; call status NOT VERIFIED. The ministry’s live list of support windows is disallowed by robots.txt and could not be read. The base is your energy spend, not the project cost — enter the energy spend in the Budget sheet if you model this one.</t>
        </is>
      </c>
    </row>
    <row r="46">
      <c r="A46" s="4" t="inlineStr">
        <is>
          <t>Turkiet — Model Fabrika / Yetkinlik ve Dijital Dönüşüm Merkezi</t>
        </is>
      </c>
      <c r="B46" s="30" t="inlineStr">
        <is>
          <t>https://www.modelfabrika.org/</t>
        </is>
      </c>
      <c r="C46" t="inlineStr">
        <is>
          <t>ÅTERGIVNING</t>
        </is>
      </c>
      <c r="D46" s="4" t="inlineStr">
        <is>
          <t>statement 28 July 2026</t>
        </is>
      </c>
      <c r="E46" s="4" t="inlineStr">
        <is>
          <t>12 model factories in operation, target 16 by the end of 2027 (Minister, 28 July 2026). 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row>
    <row r="47">
      <c r="A47" s="4" t="inlineStr">
        <is>
          <t>Turkiet — İşletme Geliştirme Destek Programı (İGDP)</t>
        </is>
      </c>
      <c r="B47" s="30" t="inlineStr">
        <is>
          <t>https://www.kosgeb.gov.tr/site/tr/genel/destekler/3/destekler</t>
        </is>
      </c>
      <c r="C47" t="inlineStr">
        <is>
          <t>OFFICIELL</t>
        </is>
      </c>
      <c r="D47" s="4" t="inlineStr">
        <is>
          <t>read 22 September 2026</t>
        </is>
      </c>
      <c r="E47" s="4" t="inlineStr">
        <is>
          <t>DISCONTINUED — filed by KOSGEB under "Yürürlükten Kaldırılan Destekler" (repealed supports). Still widely quoted by Turkish consultant and vendor pages: Model Fabrika 100,000 TL at 60%, Dijital Dönüşüm Danışmanlığı 20,000 TL at 100%, energy-efficient motor 80,000 TL. Those line items went away with the programme. Do not quote them as current.</t>
        </is>
      </c>
    </row>
    <row r="48">
      <c r="A48" s="4" t="inlineStr">
        <is>
          <t>Turkiet — KOBİ Teknoyatırım (Teknolojik Ürün Yatırım)</t>
        </is>
      </c>
      <c r="B48" s="30" t="inlineStr">
        <is>
          <t>https://www.kosgeb.gov.tr/site/tr/genel/destekler/3/destekler</t>
        </is>
      </c>
      <c r="C48" t="inlineStr">
        <is>
          <t>OFFICIELL</t>
        </is>
      </c>
      <c r="D48" s="4" t="inlineStr">
        <is>
          <t>read 22 September 2026</t>
        </is>
      </c>
      <c r="E48" s="4" t="inlineStr">
        <is>
          <t>DISCONTINUED — filed by KOSGEB under "Yürürlükten Kaldırılan Destekler". Kept because, with İGDP, it is the programme most often quoted in Turkish content as if it were live. The live manufacturing-digitalisation route is the KOBİ Dijital Dönüşüm loan, not a grant.</t>
        </is>
      </c>
    </row>
    <row r="49">
      <c r="A49" s="4" t="inlineStr">
        <is>
          <t>Turkiet — Teknoloji Odaklı Sanayi Hamlesi (HAMLE)</t>
        </is>
      </c>
      <c r="B49" s="30" t="inlineStr">
        <is>
          <t>https://www.hamle.gov.tr/</t>
        </is>
      </c>
      <c r="C49" t="inlineStr">
        <is>
          <t>OFFICIELL</t>
        </is>
      </c>
      <c r="D49" s="4" t="inlineStr">
        <is>
          <t>read 22 September 2026</t>
        </is>
      </c>
      <c r="E49" s="4" t="inlineStr">
        <is>
          <t>NOT VERIFIED — the call-plan page is robots.txt-blocked and sanayi.gov.tr rejected the request. No open-call information could be established. Do not quote rates, ceilings or windows for this programme.</t>
        </is>
      </c>
    </row>
    <row r="50">
      <c r="A50" s="4" t="inlineStr">
        <is>
          <t>Turkiet — Teknolojik Ürün Yatırım Destek Programı (TÜYDP)</t>
        </is>
      </c>
      <c r="B50" s="30" t="inlineStr">
        <is>
          <t>https://www.resmigazete.gov.tr/</t>
        </is>
      </c>
      <c r="C50" t="inlineStr">
        <is>
          <t>OFFICIELL</t>
        </is>
      </c>
      <c r="D50" s="4" t="inlineStr">
        <is>
          <t>read 22 September 2026</t>
        </is>
      </c>
      <c r="E50" s="4" t="inlineStr">
        <is>
          <t>NOT VERIFIED — the governing Yönetmelik (RG 29 April 2014, No. 28986, amended 22 March 2022) exists, but no 2026 call, rate or ceiling was found. Do not quote rates for this programme.</t>
        </is>
      </c>
    </row>
    <row r="51">
      <c r="A51" s="4" t="inlineStr">
        <is>
          <t>Funding research file — "Not verified / conflicting" list</t>
        </is>
      </c>
      <c r="B51" s="4" t="inlineStr"/>
      <c r="C51" t="inlineStr">
        <is>
          <t>OFFICIELL</t>
        </is>
      </c>
      <c r="D51" s="4" t="inlineStr">
        <is>
          <t>22 September 2026</t>
        </is>
      </c>
      <c r="E51" s="4" t="inlineStr">
        <is>
          <t>Items left open across the 35 European programmes: Italian iperammortamento software eligibility; EEW Modul 3 minimum investment and 2026 budget status; EIA annual maximum (€153m vs €155m); WBSO rates; SLIM 2026 window dates; Erhvervspuljen intensity (60% vs 50%) and 2026 round; Klimatklivet intensity; Energisteget status; Spanish IT deduction cuota limits; FNEE regional terms; Portuguese SITCE and SICE eligible-cost lists; Austrian Energiemanagement and Ausschreibung rates; ProKilowatt project-route rate and the scope of the systems-management exclusion; Swiss cantonal programmes and the CO₂-levy-exemption route, which were not researched at all.</t>
        </is>
      </c>
    </row>
    <row r="52">
      <c r="A52" s="4" t="inlineStr">
        <is>
          <t>Türkiye research file — "Not verified" list</t>
        </is>
      </c>
      <c r="B52" s="4" t="inlineStr"/>
      <c r="C52" t="inlineStr">
        <is>
          <t>OFFICIELL</t>
        </is>
      </c>
      <c r="D52" s="4" t="inlineStr">
        <is>
          <t>22 September 2026</t>
        </is>
      </c>
      <c r="E52" s="4" t="inlineStr">
        <is>
          <t>Sources that blocked the research: TÜİK (JavaScript-gated on every endpoint), sanayi.gov.tr, hamle.gov.tr, enerjiverimliligi.enerji.gov.tr and EPDK tariff tables. Open items: whether a 2026 Yeşil Sanayi call exists; the VAP 2026 window and annual maximum; HAMLE and TÜYDP status; what the 240m/180m TL caps in Karar 9903 attach to; the TÜBİTAK 1507 rate, ceiling and duration against the call text; 2026 Turkish industrial electricity prices.</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7" r:id="rId16"/>
    <hyperlink xmlns:r="http://schemas.openxmlformats.org/officeDocument/2006/relationships" ref="B18" r:id="rId17"/>
    <hyperlink xmlns:r="http://schemas.openxmlformats.org/officeDocument/2006/relationships" ref="B19" r:id="rId18"/>
    <hyperlink xmlns:r="http://schemas.openxmlformats.org/officeDocument/2006/relationships" ref="B20" r:id="rId19"/>
    <hyperlink xmlns:r="http://schemas.openxmlformats.org/officeDocument/2006/relationships" ref="B21" r:id="rId20"/>
    <hyperlink xmlns:r="http://schemas.openxmlformats.org/officeDocument/2006/relationships" ref="B22" r:id="rId21"/>
    <hyperlink xmlns:r="http://schemas.openxmlformats.org/officeDocument/2006/relationships" ref="B23" r:id="rId22"/>
    <hyperlink xmlns:r="http://schemas.openxmlformats.org/officeDocument/2006/relationships" ref="B24" r:id="rId23"/>
    <hyperlink xmlns:r="http://schemas.openxmlformats.org/officeDocument/2006/relationships" ref="B25" r:id="rId24"/>
    <hyperlink xmlns:r="http://schemas.openxmlformats.org/officeDocument/2006/relationships" ref="B26" r:id="rId25"/>
    <hyperlink xmlns:r="http://schemas.openxmlformats.org/officeDocument/2006/relationships" ref="B27" r:id="rId26"/>
    <hyperlink xmlns:r="http://schemas.openxmlformats.org/officeDocument/2006/relationships" ref="B28" r:id="rId27"/>
    <hyperlink xmlns:r="http://schemas.openxmlformats.org/officeDocument/2006/relationships" ref="B29" r:id="rId28"/>
    <hyperlink xmlns:r="http://schemas.openxmlformats.org/officeDocument/2006/relationships" ref="B30" r:id="rId29"/>
    <hyperlink xmlns:r="http://schemas.openxmlformats.org/officeDocument/2006/relationships" ref="B31" r:id="rId30"/>
    <hyperlink xmlns:r="http://schemas.openxmlformats.org/officeDocument/2006/relationships" ref="B32" r:id="rId31"/>
    <hyperlink xmlns:r="http://schemas.openxmlformats.org/officeDocument/2006/relationships" ref="B33" r:id="rId32"/>
    <hyperlink xmlns:r="http://schemas.openxmlformats.org/officeDocument/2006/relationships" ref="B34" r:id="rId33"/>
    <hyperlink xmlns:r="http://schemas.openxmlformats.org/officeDocument/2006/relationships" ref="B35" r:id="rId34"/>
    <hyperlink xmlns:r="http://schemas.openxmlformats.org/officeDocument/2006/relationships" ref="B36" r:id="rId35"/>
    <hyperlink xmlns:r="http://schemas.openxmlformats.org/officeDocument/2006/relationships" ref="B37" r:id="rId36"/>
    <hyperlink xmlns:r="http://schemas.openxmlformats.org/officeDocument/2006/relationships" ref="B38" r:id="rId37"/>
    <hyperlink xmlns:r="http://schemas.openxmlformats.org/officeDocument/2006/relationships" ref="B39" r:id="rId38"/>
    <hyperlink xmlns:r="http://schemas.openxmlformats.org/officeDocument/2006/relationships" ref="B40" r:id="rId39"/>
    <hyperlink xmlns:r="http://schemas.openxmlformats.org/officeDocument/2006/relationships" ref="B41" r:id="rId40"/>
    <hyperlink xmlns:r="http://schemas.openxmlformats.org/officeDocument/2006/relationships" ref="B42" r:id="rId41"/>
    <hyperlink xmlns:r="http://schemas.openxmlformats.org/officeDocument/2006/relationships" ref="B43" r:id="rId42"/>
    <hyperlink xmlns:r="http://schemas.openxmlformats.org/officeDocument/2006/relationships" ref="B44" r:id="rId43"/>
    <hyperlink xmlns:r="http://schemas.openxmlformats.org/officeDocument/2006/relationships" ref="B45" r:id="rId44"/>
    <hyperlink xmlns:r="http://schemas.openxmlformats.org/officeDocument/2006/relationships" ref="B46" r:id="rId45"/>
    <hyperlink xmlns:r="http://schemas.openxmlformats.org/officeDocument/2006/relationships" ref="B47" r:id="rId46"/>
    <hyperlink xmlns:r="http://schemas.openxmlformats.org/officeDocument/2006/relationships" ref="B48" r:id="rId47"/>
    <hyperlink xmlns:r="http://schemas.openxmlformats.org/officeDocument/2006/relationships" ref="B49" r:id="rId48"/>
    <hyperlink xmlns:r="http://schemas.openxmlformats.org/officeDocument/2006/relationships" ref="B50" r:id="rId4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2026-09-22T21:24:50Z</dcterms:created>
  <dcterms:modified xmlns:dcterms="http://purl.org/dc/terms/" xmlns:xsi="http://www.w3.org/2001/XMLSchema-instance" xsi:type="dcterms:W3CDTF">2026-09-22T21:24:50Z</dcterms:modified>
</cp:coreProperties>
</file>