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ccueil" sheetId="1" state="visible" r:id="rId1"/>
    <sheet xmlns:r="http://schemas.openxmlformats.org/officeDocument/2006/relationships" name="Programmes" sheetId="2" state="visible" r:id="rId2"/>
    <sheet xmlns:r="http://schemas.openxmlformats.org/officeDocument/2006/relationships" name="Budget" sheetId="3" state="visible" r:id="rId3"/>
    <sheet xmlns:r="http://schemas.openxmlformats.org/officeDocument/2006/relationships" name="Éligibilité" sheetId="4" state="visible" r:id="rId4"/>
    <sheet xmlns:r="http://schemas.openxmlformats.org/officeDocument/2006/relationships" name="Indicateurs" sheetId="5" state="visible" r:id="rId5"/>
    <sheet xmlns:r="http://schemas.openxmlformats.org/officeDocument/2006/relationships" name="Jalons" sheetId="6" state="visible" r:id="rId6"/>
    <sheet xmlns:r="http://schemas.openxmlformats.org/officeDocument/2006/relationships" name="Sources" sheetId="7" state="visible" r:id="rId7"/>
  </sheets>
  <definedNames>
    <definedName name="_xlnm._FilterDatabase" localSheetId="1" hidden="1">'Programmes'!$A$1:$Q$50</definedName>
  </definedNames>
  <calcPr calcId="124519" fullCalcOnLoad="1"/>
</workbook>
</file>

<file path=xl/styles.xml><?xml version="1.0" encoding="utf-8"?>
<styleSheet xmlns="http://schemas.openxmlformats.org/spreadsheetml/2006/main">
  <numFmts count="2">
    <numFmt numFmtId="164" formatCode="0.0%"/>
    <numFmt numFmtId="165" formatCode="+0.0%;-0.0%"/>
  </numFmts>
  <fonts count="9">
    <font>
      <name val="Calibri"/>
      <family val="2"/>
      <color theme="1"/>
      <sz val="11"/>
      <scheme val="minor"/>
    </font>
    <font>
      <b val="1"/>
      <color rgb="000D1B2A"/>
      <sz val="16"/>
    </font>
    <font>
      <color rgb="0044505C"/>
      <sz val="11"/>
    </font>
    <font>
      <b val="1"/>
    </font>
    <font>
      <i val="1"/>
      <color rgb="0044505C"/>
    </font>
    <font>
      <color rgb="006B7785"/>
      <sz val="9"/>
    </font>
    <font>
      <b val="1"/>
      <color rgb="00FFFFFF"/>
    </font>
    <font>
      <color rgb="001F4E79"/>
      <u val="single"/>
    </font>
    <font>
      <i val="1"/>
      <color rgb="008A5A00"/>
    </font>
  </fonts>
  <fills count="5">
    <fill>
      <patternFill/>
    </fill>
    <fill>
      <patternFill patternType="gray125"/>
    </fill>
    <fill>
      <patternFill patternType="solid">
        <fgColor rgb="00E85D04"/>
      </patternFill>
    </fill>
    <fill>
      <patternFill patternType="solid">
        <fgColor rgb="00FFF7D6"/>
      </patternFill>
    </fill>
    <fill>
      <patternFill patternType="solid">
        <fgColor rgb="00EEF2F6"/>
      </patternFill>
    </fill>
  </fills>
  <borders count="2">
    <border>
      <left/>
      <right/>
      <top/>
      <bottom/>
      <diagonal/>
    </border>
    <border>
      <left style="thin">
        <color rgb="00C9CFD6"/>
      </left>
      <right style="thin">
        <color rgb="00C9CFD6"/>
      </right>
      <top style="thin">
        <color rgb="00C9CFD6"/>
      </top>
      <bottom style="thin">
        <color rgb="00C9CFD6"/>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6" fillId="2" borderId="1" applyAlignment="1" pivotButton="0" quotePrefix="0" xfId="0">
      <alignment vertical="center" wrapText="1"/>
    </xf>
    <xf numFmtId="0" fontId="0" fillId="0" borderId="1" applyAlignment="1" pivotButton="0" quotePrefix="0" xfId="0">
      <alignment vertical="top" wrapText="1"/>
    </xf>
    <xf numFmtId="164" fontId="0" fillId="0" borderId="1" applyAlignment="1" pivotButton="0" quotePrefix="0" xfId="0">
      <alignment vertical="top" wrapText="1"/>
    </xf>
    <xf numFmtId="3" fontId="0" fillId="0" borderId="1" applyAlignment="1" pivotButton="0" quotePrefix="0" xfId="0">
      <alignment vertical="top" wrapText="1"/>
    </xf>
    <xf numFmtId="0" fontId="3" fillId="0" borderId="1" applyAlignment="1" pivotButton="0" quotePrefix="0" xfId="0">
      <alignment vertical="top" wrapText="1"/>
    </xf>
    <xf numFmtId="0" fontId="7" fillId="0" borderId="1" applyAlignment="1" pivotButton="0" quotePrefix="0" xfId="0">
      <alignment vertical="top" wrapText="1"/>
    </xf>
    <xf numFmtId="0" fontId="8" fillId="0" borderId="0" pivotButton="0" quotePrefix="0" xfId="0"/>
    <xf numFmtId="0" fontId="0" fillId="3" borderId="0" pivotButton="0" quotePrefix="0" xfId="0"/>
    <xf numFmtId="49" fontId="0" fillId="4" borderId="0" pivotButton="0" quotePrefix="0" xfId="0"/>
    <xf numFmtId="164" fontId="0" fillId="4" borderId="0" pivotButton="0" quotePrefix="0" xfId="0"/>
    <xf numFmtId="164" fontId="0" fillId="3" borderId="0" pivotButton="0" quotePrefix="0" xfId="0"/>
    <xf numFmtId="164" fontId="3" fillId="4" borderId="0" pivotButton="0" quotePrefix="0" xfId="0"/>
    <xf numFmtId="3" fontId="0" fillId="4" borderId="0" pivotButton="0" quotePrefix="0" xfId="0"/>
    <xf numFmtId="1" fontId="0" fillId="3" borderId="0" pivotButton="0" quotePrefix="0" xfId="0"/>
    <xf numFmtId="3" fontId="0" fillId="3" borderId="0" pivotButton="0" quotePrefix="0" xfId="0"/>
    <xf numFmtId="9" fontId="0" fillId="3" borderId="0" pivotButton="0" quotePrefix="0" xfId="0"/>
    <xf numFmtId="0" fontId="0" fillId="4" borderId="0" applyAlignment="1" pivotButton="0" quotePrefix="0" xfId="0">
      <alignment vertical="top" wrapText="1"/>
    </xf>
    <xf numFmtId="0" fontId="3" fillId="0" borderId="0" applyAlignment="1" pivotButton="0" quotePrefix="0" xfId="0">
      <alignment vertical="top" wrapText="1"/>
    </xf>
    <xf numFmtId="3" fontId="3" fillId="4" borderId="0" pivotButton="0" quotePrefix="0" xfId="0"/>
    <xf numFmtId="49" fontId="0" fillId="4" borderId="0" applyAlignment="1" pivotButton="0" quotePrefix="0" xfId="0">
      <alignment vertical="top" wrapText="1"/>
    </xf>
    <xf numFmtId="0" fontId="0" fillId="4" borderId="0" pivotButton="0" quotePrefix="0" xfId="0"/>
    <xf numFmtId="165" fontId="0" fillId="4" borderId="0" pivotButton="0" quotePrefix="0" xfId="0"/>
    <xf numFmtId="0" fontId="0" fillId="3"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dxfs count="3">
    <dxf>
      <fill>
        <patternFill patternType="solid">
          <fgColor rgb="00F8D7D3"/>
        </patternFill>
      </fill>
    </dxf>
    <dxf>
      <fill>
        <patternFill patternType="solid">
          <fgColor rgb="00DDF0E3"/>
        </patternFill>
      </fill>
    </dxf>
    <dxf>
      <fill>
        <patternFill patternType="solid">
          <fgColor rgb="00FCEF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mimit.gov.it/it/incentivi/piano-transizione-5-0" TargetMode="External" Id="rId1"/><Relationship Type="http://schemas.openxmlformats.org/officeDocument/2006/relationships/hyperlink" Target="https://www.mimit.gov.it/it/incentivi/nuovo-piano-transizione-5-0-iperammortamento" TargetMode="External" Id="rId2"/><Relationship Type="http://schemas.openxmlformats.org/officeDocument/2006/relationships/hyperlink" Target="https://www.mimit.gov.it/it/incentivi/agevolazioni-per-gli-investimenti-delle-pmi-in-beni-strumentali-nuova-sabatini" TargetMode="External" Id="rId3"/><Relationship Type="http://schemas.openxmlformats.org/officeDocument/2006/relationships/hyperlink" Target="https://www.bafa.de/DE/Energie/Energieeffizienz/Energieeffizienz_und_Prozesswaerme/Modul3_Energiemanagementsysteme/modul3_energiemanagementsysteme.html" TargetMode="External" Id="rId4"/><Relationship Type="http://schemas.openxmlformats.org/officeDocument/2006/relationships/hyperlink" Target="https://www.bafa.de/DE/Energie/Energieeffizienz/Energieeffizienz_und_Prozesswaerme/Modul4_Energiebezogene_Optimierung_Basisfoerderung/modul4_energiebezogene_optimierung_basisfoerderung_node.html" TargetMode="External" Id="rId5"/><Relationship Type="http://schemas.openxmlformats.org/officeDocument/2006/relationships/hyperlink" Target="https://www.digitalbonus.bayern/foerderprogramm/" TargetMode="External" Id="rId6"/><Relationship Type="http://schemas.openxmlformats.org/officeDocument/2006/relationships/hyperlink" Target="https://www.nordrhein-westfalen-foerdert.nrw/foerdermassnahmen/mittelstand-innovativ-digital-mid-digitalisierung-2026" TargetMode="External" Id="rId7"/><Relationship Type="http://schemas.openxmlformats.org/officeDocument/2006/relationships/hyperlink" Target="https://www.digitaljetzt-portal.de/" TargetMode="External" Id="rId8"/><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9"/><Relationship Type="http://schemas.openxmlformats.org/officeDocument/2006/relationships/hyperlink" Target="https://www.idae.es/ayudas-y-financiacion/para-eficiencia-energetica-en-la-industria/actuaciones-pyme-y-gran-empresa-industrial" TargetMode="External" Id="rId10"/><Relationship Type="http://schemas.openxmlformats.org/officeDocument/2006/relationships/hyperlink" Target="https://www.boe.es/diario_boe/txt.php?id=BOE-B-2026-295" TargetMode="External" Id="rId11"/><Relationship Type="http://schemas.openxmlformats.org/officeDocument/2006/relationships/hyperlink" Target="https://sede.red.gob.es/es/procedimientos/convocatoria-de-ayudas-destinadas-la-digitalizacion-de-empresas-del-segmento-iii" TargetMode="External" Id="rId12"/><Relationship Type="http://schemas.openxmlformats.org/officeDocument/2006/relationships/hyperlink" Target="https://www.compete2030.gov.pt/avisos/sitce-descarbonizacao-e-eficiencia-energetica-mpr-2026-01/" TargetMode="External" Id="rId13"/><Relationship Type="http://schemas.openxmlformats.org/officeDocument/2006/relationships/hyperlink" Target="https://compete2030.gov.pt/avisos/" TargetMode="External" Id="rId14"/><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5"/><Relationship Type="http://schemas.openxmlformats.org/officeDocument/2006/relationships/hyperlink" Target="https://www.rvo.nl/subsidies-financiering/wbso" TargetMode="External" Id="rId16"/><Relationship Type="http://schemas.openxmlformats.org/officeDocument/2006/relationships/hyperlink" Target="https://www.uitvoeringvanbeleidszw.nl/subsidies-en-regelingen/algemene-informatie/slim-mkb-individuele-aanvragen--samenwerkingsverbanden-2025---2029" TargetMode="External" Id="rId17"/><Relationship Type="http://schemas.openxmlformats.org/officeDocument/2006/relationships/hyperlink" Target="https://www.vlaio.be/nl/subsidies-financiering/subsidiedatabank/maatregelen/investeringsaftrek" TargetMode="External" Id="rId18"/><Relationship Type="http://schemas.openxmlformats.org/officeDocument/2006/relationships/hyperlink" Target="https://www.vlaio.be/nl/subsidies-financiering/subsidiedatabank/maatregelen/investeringsaftrek" TargetMode="External" Id="rId19"/><Relationship Type="http://schemas.openxmlformats.org/officeDocument/2006/relationships/hyperlink" Target="https://www.vlaio.be/nl/subsidies-financiering/green-investeringssteun/wat-is-het-steunpercentage-en-welke-kosten-worden-aanvaard" TargetMode="External" Id="rId20"/><Relationship Type="http://schemas.openxmlformats.org/officeDocument/2006/relationships/hyperlink" Target="https://www.vlaio.be/nl/subsidies-financiering/subsidiedatabank/ecologiepremie" TargetMode="External" Id="rId21"/><Relationship Type="http://schemas.openxmlformats.org/officeDocument/2006/relationships/hyperlink" Target="https://www.vlaio.be/nl/subsidies-financiering/kmo-portefeuille" TargetMode="External" Id="rId22"/><Relationship Type="http://schemas.openxmlformats.org/officeDocument/2006/relationships/hyperlink" Target="https://www.cheques-entreprises.be/cheques/" TargetMode="External" Id="rId23"/><Relationship Type="http://schemas.openxmlformats.org/officeDocument/2006/relationships/hyperlink" Target="https://www.cheques-entreprises.be/cheques/" TargetMode="External" Id="rId24"/><Relationship Type="http://schemas.openxmlformats.org/officeDocument/2006/relationships/hyperlink" Target="https://www.umweltfoerderung.at/fileadmin/user_upload/umweltfoerderung/betriebe/Energiesparen_in_Betrieben/UFI_Standardfall_Infoblatt_ENERGSPA.pdf" TargetMode="External" Id="rId25"/><Relationship Type="http://schemas.openxmlformats.org/officeDocument/2006/relationships/hyperlink" Target="https://www.umweltfoerderung.at/betriebe/energiemanagement-fuer-betriebe" TargetMode="External" Id="rId26"/><Relationship Type="http://schemas.openxmlformats.org/officeDocument/2006/relationships/hyperlink" Target="https://www.umweltfoerderung.at/betriebe/energieeffizienz-2-2026" TargetMode="External" Id="rId27"/><Relationship Type="http://schemas.openxmlformats.org/officeDocument/2006/relationships/hyperlink" Target="https://www.kmudigital.at/" TargetMode="External" Id="rId28"/><Relationship Type="http://schemas.openxmlformats.org/officeDocument/2006/relationships/hyperlink" Target="https://www.naturvardsverket.se/amnesomraden/klimatomstallningen/klimatklivet/klimatklivets-ansokningsomgangar/" TargetMode="External" Id="rId29"/><Relationship Type="http://schemas.openxmlformats.org/officeDocument/2006/relationships/hyperlink" Target="https://www.energimyndigheten.se/utlysningar/" TargetMode="External" Id="rId30"/><Relationship Type="http://schemas.openxmlformats.org/officeDocument/2006/relationships/hyperlink" Target="https://www.statens-tilskudspuljer.dk/klima-energi-og-forsyningsministeriet/energistyrelsen/20" TargetMode="External" Id="rId31"/><Relationship Type="http://schemas.openxmlformats.org/officeDocument/2006/relationships/hyperlink" Target="https://virksomhedsguiden.dk/content/ydelser/digitalisering-raadgivertilskud/00f2ddc0-76bb-4cb8-b15c-989ed1228c3d/" TargetMode="External" Id="rId32"/><Relationship Type="http://schemas.openxmlformats.org/officeDocument/2006/relationships/hyperlink" Target="https://www.businessfinland.fi/suomalaisille-asiakkaille/palvelut/rahoitus/energiatuki" TargetMode="External" Id="rId33"/><Relationship Type="http://schemas.openxmlformats.org/officeDocument/2006/relationships/hyperlink" Target="https://pubdb.bfe.admin.ch/de/publication/download/12353" TargetMode="External" Id="rId34"/><Relationship Type="http://schemas.openxmlformats.org/officeDocument/2006/relationships/hyperlink" Target="https://www.bfe.admin.ch/bfe/en/home/promotion/energy-efficiency/competitive-calls-for-tenders-prokilowatt.html/" TargetMode="External" Id="rId35"/><Relationship Type="http://schemas.openxmlformats.org/officeDocument/2006/relationships/hyperlink" Target="https://www.kosgeb.gov.tr/site/tr/genel/destekdetay/9144/kobi-dijital-donusum-destek-programi" TargetMode="External" Id="rId36"/><Relationship Type="http://schemas.openxmlformats.org/officeDocument/2006/relationships/hyperlink" Target="https://www.kosgeb.gov.tr/site/tr/genel/destekdetay/9200/kapasite-gelistirme-destek-programi" TargetMode="External" Id="rId37"/><Relationship Type="http://schemas.openxmlformats.org/officeDocument/2006/relationships/hyperlink" Target="https://www.kosgeb.gov.tr/site/tr/genel/destekdetay/9022/yesil-sanayi-destek-programi" TargetMode="External" Id="rId38"/><Relationship Type="http://schemas.openxmlformats.org/officeDocument/2006/relationships/hyperlink" Target="https://www.kosgeb.gov.tr/site/tr/genel/destekdetay/9022/yesil-sanayi-destek-programi" TargetMode="External" Id="rId39"/><Relationship Type="http://schemas.openxmlformats.org/officeDocument/2006/relationships/hyperlink" Target="https://tubitak.gov.tr/tr/duyuru/1501-sanayi-ar-ge-destek-programi-ve-1507-kobi-ar-ge-baslangic-destek-programi-2026-yili-2-cagrilari-acildi" TargetMode="External" Id="rId40"/><Relationship Type="http://schemas.openxmlformats.org/officeDocument/2006/relationships/hyperlink" Target="https://tubitak.gov.tr/en/funds/industrial/national-support-programs/1507-tubitak-sme-rd-start-support-program" TargetMode="External" Id="rId41"/><Relationship Type="http://schemas.openxmlformats.org/officeDocument/2006/relationships/hyperlink" Target="https://www.resmigazete.gov.tr/eskiler/2025/06/20250621-14.htm" TargetMode="External" Id="rId42"/><Relationship Type="http://schemas.openxmlformats.org/officeDocument/2006/relationships/hyperlink" Target="https://www.mevzuat.gov.tr/File/GeneratePdf?mevzuatNo=15437&amp;mevzuatTur=KurumVeKurulusYonetmeligi&amp;mevzuatTertip=5" TargetMode="External" Id="rId43"/><Relationship Type="http://schemas.openxmlformats.org/officeDocument/2006/relationships/hyperlink" Target="https://www.mevzuat.gov.tr/File/GeneratePdf?mevzuatNo=15437&amp;mevzuatTur=KurumVeKurulusYonetmeligi&amp;mevzuatTertip=5" TargetMode="External" Id="rId44"/><Relationship Type="http://schemas.openxmlformats.org/officeDocument/2006/relationships/hyperlink" Target="https://www.modelfabrika.org/" TargetMode="External" Id="rId45"/><Relationship Type="http://schemas.openxmlformats.org/officeDocument/2006/relationships/hyperlink" Target="https://www.kosgeb.gov.tr/site/tr/genel/destekler/3/destekler" TargetMode="External" Id="rId46"/><Relationship Type="http://schemas.openxmlformats.org/officeDocument/2006/relationships/hyperlink" Target="https://www.kosgeb.gov.tr/site/tr/genel/destekler/3/destekler" TargetMode="External" Id="rId47"/><Relationship Type="http://schemas.openxmlformats.org/officeDocument/2006/relationships/hyperlink" Target="https://www.hamle.gov.tr/" TargetMode="External" Id="rId48"/><Relationship Type="http://schemas.openxmlformats.org/officeDocument/2006/relationships/hyperlink" Target="https://www.resmigazete.gov.tr/" TargetMode="External" Id="rId49"/></Relationships>
</file>

<file path=xl/worksheets/_rels/sheet7.xml.rels><Relationships xmlns="http://schemas.openxmlformats.org/package/2006/relationships"><Relationship Type="http://schemas.openxmlformats.org/officeDocument/2006/relationships/hyperlink" Target="https://www.mimit.gov.it/it/incentivi/piano-transizione-5-0" TargetMode="External" Id="rId1"/><Relationship Type="http://schemas.openxmlformats.org/officeDocument/2006/relationships/hyperlink" Target="https://www.mimit.gov.it/it/incentivi/nuovo-piano-transizione-5-0-iperammortamento" TargetMode="External" Id="rId2"/><Relationship Type="http://schemas.openxmlformats.org/officeDocument/2006/relationships/hyperlink" Target="https://www.mimit.gov.it/it/incentivi/agevolazioni-per-gli-investimenti-delle-pmi-in-beni-strumentali-nuova-sabatini" TargetMode="External" Id="rId3"/><Relationship Type="http://schemas.openxmlformats.org/officeDocument/2006/relationships/hyperlink" Target="https://www.bafa.de/DE/Energie/Energieeffizienz/Energieeffizienz_und_Prozesswaerme/Modul3_Energiemanagementsysteme/modul3_energiemanagementsysteme.html" TargetMode="External" Id="rId4"/><Relationship Type="http://schemas.openxmlformats.org/officeDocument/2006/relationships/hyperlink" Target="https://www.bafa.de/DE/Energie/Energieeffizienz/Energieeffizienz_und_Prozesswaerme/Modul4_Energiebezogene_Optimierung_Basisfoerderung/modul4_energiebezogene_optimierung_basisfoerderung_node.html" TargetMode="External" Id="rId5"/><Relationship Type="http://schemas.openxmlformats.org/officeDocument/2006/relationships/hyperlink" Target="https://www.digitalbonus.bayern/foerderprogramm/" TargetMode="External" Id="rId6"/><Relationship Type="http://schemas.openxmlformats.org/officeDocument/2006/relationships/hyperlink" Target="https://www.nordrhein-westfalen-foerdert.nrw/foerdermassnahmen/mittelstand-innovativ-digital-mid-digitalisierung-2026" TargetMode="External" Id="rId7"/><Relationship Type="http://schemas.openxmlformats.org/officeDocument/2006/relationships/hyperlink" Target="https://www.digitaljetzt-portal.de/" TargetMode="External" Id="rId8"/><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9"/><Relationship Type="http://schemas.openxmlformats.org/officeDocument/2006/relationships/hyperlink" Target="https://www.idae.es/ayudas-y-financiacion/para-eficiencia-energetica-en-la-industria/actuaciones-pyme-y-gran-empresa-industrial" TargetMode="External" Id="rId10"/><Relationship Type="http://schemas.openxmlformats.org/officeDocument/2006/relationships/hyperlink" Target="https://www.boe.es/diario_boe/txt.php?id=BOE-B-2026-295" TargetMode="External" Id="rId11"/><Relationship Type="http://schemas.openxmlformats.org/officeDocument/2006/relationships/hyperlink" Target="https://sede.red.gob.es/es/procedimientos/convocatoria-de-ayudas-destinadas-la-digitalizacion-de-empresas-del-segmento-iii" TargetMode="External" Id="rId12"/><Relationship Type="http://schemas.openxmlformats.org/officeDocument/2006/relationships/hyperlink" Target="https://www.compete2030.gov.pt/avisos/sitce-descarbonizacao-e-eficiencia-energetica-mpr-2026-01/" TargetMode="External" Id="rId13"/><Relationship Type="http://schemas.openxmlformats.org/officeDocument/2006/relationships/hyperlink" Target="https://compete2030.gov.pt/avisos/" TargetMode="External" Id="rId14"/><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5"/><Relationship Type="http://schemas.openxmlformats.org/officeDocument/2006/relationships/hyperlink" Target="https://www.rvo.nl/subsidies-financiering/wbso" TargetMode="External" Id="rId16"/><Relationship Type="http://schemas.openxmlformats.org/officeDocument/2006/relationships/hyperlink" Target="https://www.uitvoeringvanbeleidszw.nl/subsidies-en-regelingen/algemene-informatie/slim-mkb-individuele-aanvragen--samenwerkingsverbanden-2025---2029" TargetMode="External" Id="rId17"/><Relationship Type="http://schemas.openxmlformats.org/officeDocument/2006/relationships/hyperlink" Target="https://www.vlaio.be/nl/subsidies-financiering/subsidiedatabank/maatregelen/investeringsaftrek" TargetMode="External" Id="rId18"/><Relationship Type="http://schemas.openxmlformats.org/officeDocument/2006/relationships/hyperlink" Target="https://www.vlaio.be/nl/subsidies-financiering/subsidiedatabank/maatregelen/investeringsaftrek" TargetMode="External" Id="rId19"/><Relationship Type="http://schemas.openxmlformats.org/officeDocument/2006/relationships/hyperlink" Target="https://www.vlaio.be/nl/subsidies-financiering/green-investeringssteun/wat-is-het-steunpercentage-en-welke-kosten-worden-aanvaard" TargetMode="External" Id="rId20"/><Relationship Type="http://schemas.openxmlformats.org/officeDocument/2006/relationships/hyperlink" Target="https://www.vlaio.be/nl/subsidies-financiering/subsidiedatabank/ecologiepremie" TargetMode="External" Id="rId21"/><Relationship Type="http://schemas.openxmlformats.org/officeDocument/2006/relationships/hyperlink" Target="https://www.vlaio.be/nl/subsidies-financiering/kmo-portefeuille" TargetMode="External" Id="rId22"/><Relationship Type="http://schemas.openxmlformats.org/officeDocument/2006/relationships/hyperlink" Target="https://www.cheques-entreprises.be/cheques/" TargetMode="External" Id="rId23"/><Relationship Type="http://schemas.openxmlformats.org/officeDocument/2006/relationships/hyperlink" Target="https://www.cheques-entreprises.be/cheques/" TargetMode="External" Id="rId24"/><Relationship Type="http://schemas.openxmlformats.org/officeDocument/2006/relationships/hyperlink" Target="https://www.umweltfoerderung.at/fileadmin/user_upload/umweltfoerderung/betriebe/Energiesparen_in_Betrieben/UFI_Standardfall_Infoblatt_ENERGSPA.pdf" TargetMode="External" Id="rId25"/><Relationship Type="http://schemas.openxmlformats.org/officeDocument/2006/relationships/hyperlink" Target="https://www.umweltfoerderung.at/betriebe/energiemanagement-fuer-betriebe" TargetMode="External" Id="rId26"/><Relationship Type="http://schemas.openxmlformats.org/officeDocument/2006/relationships/hyperlink" Target="https://www.umweltfoerderung.at/betriebe/energieeffizienz-2-2026" TargetMode="External" Id="rId27"/><Relationship Type="http://schemas.openxmlformats.org/officeDocument/2006/relationships/hyperlink" Target="https://www.kmudigital.at/" TargetMode="External" Id="rId28"/><Relationship Type="http://schemas.openxmlformats.org/officeDocument/2006/relationships/hyperlink" Target="https://www.naturvardsverket.se/amnesomraden/klimatomstallningen/klimatklivet/klimatklivets-ansokningsomgangar/" TargetMode="External" Id="rId29"/><Relationship Type="http://schemas.openxmlformats.org/officeDocument/2006/relationships/hyperlink" Target="https://www.energimyndigheten.se/utlysningar/" TargetMode="External" Id="rId30"/><Relationship Type="http://schemas.openxmlformats.org/officeDocument/2006/relationships/hyperlink" Target="https://www.statens-tilskudspuljer.dk/klima-energi-og-forsyningsministeriet/energistyrelsen/20" TargetMode="External" Id="rId31"/><Relationship Type="http://schemas.openxmlformats.org/officeDocument/2006/relationships/hyperlink" Target="https://virksomhedsguiden.dk/content/ydelser/digitalisering-raadgivertilskud/00f2ddc0-76bb-4cb8-b15c-989ed1228c3d/" TargetMode="External" Id="rId32"/><Relationship Type="http://schemas.openxmlformats.org/officeDocument/2006/relationships/hyperlink" Target="https://www.businessfinland.fi/suomalaisille-asiakkaille/palvelut/rahoitus/energiatuki" TargetMode="External" Id="rId33"/><Relationship Type="http://schemas.openxmlformats.org/officeDocument/2006/relationships/hyperlink" Target="https://pubdb.bfe.admin.ch/de/publication/download/12353" TargetMode="External" Id="rId34"/><Relationship Type="http://schemas.openxmlformats.org/officeDocument/2006/relationships/hyperlink" Target="https://www.bfe.admin.ch/bfe/en/home/promotion/energy-efficiency/competitive-calls-for-tenders-prokilowatt.html/" TargetMode="External" Id="rId35"/><Relationship Type="http://schemas.openxmlformats.org/officeDocument/2006/relationships/hyperlink" Target="https://www.kosgeb.gov.tr/site/tr/genel/destekdetay/9144/kobi-dijital-donusum-destek-programi" TargetMode="External" Id="rId36"/><Relationship Type="http://schemas.openxmlformats.org/officeDocument/2006/relationships/hyperlink" Target="https://www.kosgeb.gov.tr/site/tr/genel/destekdetay/9200/kapasite-gelistirme-destek-programi" TargetMode="External" Id="rId37"/><Relationship Type="http://schemas.openxmlformats.org/officeDocument/2006/relationships/hyperlink" Target="https://www.kosgeb.gov.tr/site/tr/genel/destekdetay/9022/yesil-sanayi-destek-programi" TargetMode="External" Id="rId38"/><Relationship Type="http://schemas.openxmlformats.org/officeDocument/2006/relationships/hyperlink" Target="https://www.kosgeb.gov.tr/site/tr/genel/destekdetay/9022/yesil-sanayi-destek-programi" TargetMode="External" Id="rId39"/><Relationship Type="http://schemas.openxmlformats.org/officeDocument/2006/relationships/hyperlink" Target="https://tubitak.gov.tr/tr/duyuru/1501-sanayi-ar-ge-destek-programi-ve-1507-kobi-ar-ge-baslangic-destek-programi-2026-yili-2-cagrilari-acildi" TargetMode="External" Id="rId40"/><Relationship Type="http://schemas.openxmlformats.org/officeDocument/2006/relationships/hyperlink" Target="https://tubitak.gov.tr/en/funds/industrial/national-support-programs/1507-tubitak-sme-rd-start-support-program" TargetMode="External" Id="rId41"/><Relationship Type="http://schemas.openxmlformats.org/officeDocument/2006/relationships/hyperlink" Target="https://www.resmigazete.gov.tr/eskiler/2025/06/20250621-14.htm" TargetMode="External" Id="rId42"/><Relationship Type="http://schemas.openxmlformats.org/officeDocument/2006/relationships/hyperlink" Target="https://www.mevzuat.gov.tr/File/GeneratePdf?mevzuatNo=15437&amp;mevzuatTur=KurumVeKurulusYonetmeligi&amp;mevzuatTertip=5" TargetMode="External" Id="rId43"/><Relationship Type="http://schemas.openxmlformats.org/officeDocument/2006/relationships/hyperlink" Target="https://www.mevzuat.gov.tr/File/GeneratePdf?mevzuatNo=15437&amp;mevzuatTur=KurumVeKurulusYonetmeligi&amp;mevzuatTertip=5" TargetMode="External" Id="rId44"/><Relationship Type="http://schemas.openxmlformats.org/officeDocument/2006/relationships/hyperlink" Target="https://www.modelfabrika.org/" TargetMode="External" Id="rId45"/><Relationship Type="http://schemas.openxmlformats.org/officeDocument/2006/relationships/hyperlink" Target="https://www.kosgeb.gov.tr/site/tr/genel/destekler/3/destekler" TargetMode="External" Id="rId46"/><Relationship Type="http://schemas.openxmlformats.org/officeDocument/2006/relationships/hyperlink" Target="https://www.kosgeb.gov.tr/site/tr/genel/destekler/3/destekler" TargetMode="External" Id="rId47"/><Relationship Type="http://schemas.openxmlformats.org/officeDocument/2006/relationships/hyperlink" Target="https://www.hamle.gov.tr/" TargetMode="External" Id="rId48"/><Relationship Type="http://schemas.openxmlformats.org/officeDocument/2006/relationships/hyperlink" Target="https://www.resmigazete.gov.tr/" TargetMode="External" Id="rId49"/></Relationships>
</file>

<file path=xl/worksheets/sheet1.xml><?xml version="1.0" encoding="utf-8"?>
<worksheet xmlns="http://schemas.openxmlformats.org/spreadsheetml/2006/main">
  <sheetPr>
    <outlinePr summaryBelow="1" summaryRight="1"/>
    <pageSetUpPr/>
  </sheetPr>
  <dimension ref="A1:A16"/>
  <sheetViews>
    <sheetView showGridLines="0" workbookViewId="0">
      <selection activeCell="A1" sqref="A1"/>
    </sheetView>
  </sheetViews>
  <sheetFormatPr baseColWidth="8" defaultRowHeight="15"/>
  <cols>
    <col width="118" customWidth="1" min="1" max="1"/>
  </cols>
  <sheetData>
    <row r="1">
      <c r="A1" s="1" t="inlineStr">
        <is>
          <t>Pack financements et crédits d'impôt Europe de l'Ouest</t>
        </is>
      </c>
    </row>
    <row r="2" ht="46" customHeight="1">
      <c r="A2" s="2" t="inlineStr">
        <is>
          <t>Tous les dispositifs recensés capables de porter un projet de suivi machine, MES, IIoT ou comptage d'énergie de 30 000 à 300 000 EUR environ en Allemagne, Italie, Espagne, Portugal, Pays-Bas, Belgique, Autriche, Suède, Danemark, Finlande, Suisse et Türkiye — avec l'arithmétique de budget qui transforme un taux affiché en coût net.</t>
        </is>
      </c>
    </row>
    <row r="4">
      <c r="A4" s="3" t="inlineStr">
        <is>
          <t>Comment utiliser ce classeur</t>
        </is>
      </c>
    </row>
    <row r="5" ht="30" customHeight="1">
      <c r="A5" s="4" t="inlineStr">
        <is>
          <t>1. Programmes : trouvez votre pays. Chaque ligne porte le taux, le minimum et le maximum, le statut au 22 septembre 2026, l'URL officielle et la date portée sur la source. Les dispositifs clos et terminés figurent ici et sont signalés comme tels, parce qu'on continue de poser la question.</t>
        </is>
      </c>
    </row>
    <row r="6" ht="30" customHeight="1">
      <c r="A6" s="4" t="inlineStr">
        <is>
          <t>2. Lisez la colonne Notes avant d'utiliser un chiffre. Là où la recherche n'a pas pu établir une donnée, elle le dit ; là où deux sources officielles divergent, les deux figurent. Rien ici n'est estimé.</t>
        </is>
      </c>
    </row>
    <row r="7" ht="30" customHeight="1">
      <c r="A7" s="4" t="inlineStr">
        <is>
          <t>3. Budget : choisissez un dispositif dans la liste déroulante. Le taux, les plafonds, la devise et le type d'instrument sont repris de la feuille Programmes. Saisissez vos lignes de coût et les indicateurs, et la feuille renvoie l'assiette éligible, l'aide, votre coût net et le taux de subvention effectif.</t>
        </is>
      </c>
    </row>
    <row r="8" ht="30" customHeight="1">
      <c r="A8" s="4" t="inlineStr">
        <is>
          <t>4. Éligibilité : déroulez la checklist. Ce sont les conditions qui décident d'un dossier — et les verrous de procédure (notification préalable, prenotazione, début des travaux, de minimis) qui font tomber une demande après coup.</t>
        </is>
      </c>
    </row>
    <row r="9" ht="30" customHeight="1">
      <c r="A9" s="4" t="inlineStr">
        <is>
          <t>5. Indicateurs : indiquez la référence que vous mesurez aujourd'hui et la cible sur laquelle vous vous engagez, avec la méthode, la source de données, le pas d'échantillonnage, la durée de conservation et ce que vous montreriez à un contrôleur. Les évaluateurs notent des indicateurs mesurables et vérifiables — et une visite de contrôle des années plus tard redemande les mêmes chiffres.</t>
        </is>
      </c>
    </row>
    <row r="10" ht="30" customHeight="1">
      <c r="A10" s="4" t="inlineStr">
        <is>
          <t>6. Jalons : planifiez le projet de sorte que la référence soit mesurée avant toute commande et que le résultat soit mesuré ensuite de la même façon. La feuille le signale quand la commande précède la référence.</t>
        </is>
      </c>
    </row>
    <row r="11" ht="30" customHeight="1">
      <c r="A11" s="4" t="inlineStr">
        <is>
          <t>7. Sources : chaque URL, classée officielle ou secondaire, avec la date portée sur la source ou la date de consultation.</t>
        </is>
      </c>
    </row>
    <row r="13">
      <c r="A13" s="4" t="inlineStr">
        <is>
          <t>Les cellules ombrées sont à remplir. Les cellules sur fond gris sont calculées — ne les écrasez pas.</t>
        </is>
      </c>
    </row>
    <row r="14" ht="44" customHeight="1">
      <c r="A14" s="5" t="inlineStr">
        <is>
          <t>Ceci est un outil de planification, pas un conseil en financement. Les taux, les plafonds et les listes de coûts éligibles changent, les enveloppes s'épuisent en cours d'année, et la documentation de l'appel prévaut toujours. Vérifiez l'appel en cours sur la page de l'organisme avant de vous engager.</t>
        </is>
      </c>
    </row>
    <row r="15">
      <c r="A15" s="4" t="inlineStr">
        <is>
          <t>Situation au 22 septembre 2026. Les règles des dispositifs, les taux et les statistiques évoluent — vérifiez la source officielle avant de vous appuyer sur un chiffre de ce classeur.</t>
        </is>
      </c>
    </row>
    <row r="16">
      <c r="A16" s="6" t="inlineStr">
        <is>
          <t>Publié par TEEPTRAK SAS (logiciels de suivi de production et d'OEE), Paris · Chicago · Shenzhen · Bucarest. Libre d'usage et de partage.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52"/>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44" customWidth="1" min="3" max="3"/>
    <col width="34" customWidth="1" min="4" max="4"/>
    <col width="30" customWidth="1" min="5" max="5"/>
    <col width="20" customWidth="1" min="6" max="6"/>
    <col width="60" customWidth="1" min="7" max="7"/>
    <col width="46" customWidth="1" min="8" max="8"/>
    <col width="16" customWidth="1" min="9" max="9"/>
    <col width="14" customWidth="1" min="10" max="10"/>
    <col width="16" customWidth="1" min="11" max="11"/>
    <col width="10" customWidth="1" min="12" max="12"/>
    <col width="16" customWidth="1" min="13" max="13"/>
    <col width="52" customWidth="1" min="14" max="14"/>
    <col width="60" customWidth="1" min="15" max="15"/>
    <col width="78" customWidth="1" min="16" max="16"/>
    <col width="54" customWidth="1" min="17" max="17"/>
  </cols>
  <sheetData>
    <row r="1" ht="40" customHeight="1">
      <c r="A1" s="7" t="inlineStr">
        <is>
          <t>#</t>
        </is>
      </c>
      <c r="B1" s="7" t="inlineStr">
        <is>
          <t>Pays</t>
        </is>
      </c>
      <c r="C1" s="7" t="inlineStr">
        <is>
          <t>Programme (nom officiel)</t>
        </is>
      </c>
      <c r="D1" s="7" t="inlineStr">
        <is>
          <t>Équivalent en anglais</t>
        </is>
      </c>
      <c r="E1" s="7" t="inlineStr">
        <is>
          <t>Organisme</t>
        </is>
      </c>
      <c r="F1" s="7" t="inlineStr">
        <is>
          <t>Instrument</t>
        </is>
      </c>
      <c r="G1" s="7" t="inlineStr">
        <is>
          <t>Ce qu'il finance</t>
        </is>
      </c>
      <c r="H1" s="7" t="inlineStr">
        <is>
          <t>Taux (tel que publié)</t>
        </is>
      </c>
      <c r="I1" s="7" t="inlineStr">
        <is>
          <t>Taux utilisé par la feuille Budget</t>
        </is>
      </c>
      <c r="J1" s="7" t="inlineStr">
        <is>
          <t>Minimum</t>
        </is>
      </c>
      <c r="K1" s="7" t="inlineStr">
        <is>
          <t>Maximum</t>
        </is>
      </c>
      <c r="L1" s="7" t="inlineStr">
        <is>
          <t>Devise</t>
        </is>
      </c>
      <c r="M1" s="7" t="inlineStr">
        <is>
          <t>Ce que le maximum plafonne</t>
        </is>
      </c>
      <c r="N1" s="7" t="inlineStr">
        <is>
          <t>Statut</t>
        </is>
      </c>
      <c r="O1" s="7" t="inlineStr">
        <is>
          <t>Statut au 22 septembre 2026</t>
        </is>
      </c>
      <c r="P1" s="7" t="inlineStr">
        <is>
          <t>Notes, réserves et divergences</t>
        </is>
      </c>
      <c r="Q1" s="7" t="inlineStr">
        <is>
          <t>Page officielle</t>
        </is>
      </c>
    </row>
    <row r="2">
      <c r="A2" s="8" t="n">
        <v>1</v>
      </c>
      <c r="B2" s="8" t="inlineStr">
        <is>
          <t>Italie</t>
        </is>
      </c>
      <c r="C2" s="8" t="inlineStr">
        <is>
          <t>Transizione 5.0 (credito d’imposta)</t>
        </is>
      </c>
      <c r="D2" s="8" t="inlineStr">
        <is>
          <t>Transition 5.0 tax credit</t>
        </is>
      </c>
      <c r="E2" s="8" t="inlineStr">
        <is>
          <t>MIMIT / GSE</t>
        </is>
      </c>
      <c r="F2" s="8" t="inlineStr">
        <is>
          <t>Crédit d'impôt</t>
        </is>
      </c>
      <c r="G2" s="8" t="inlineStr">
        <is>
          <t>Software, systems, platforms and applications for continuous monitoring and visualisation of energy consumption, IoT sensors, and 4.0 tangible assets. Training capped at 10% of the infrastructure investment, max €300,000.</t>
        </is>
      </c>
      <c r="H2" s="8" t="inlineStr">
        <is>
          <t>35% / 40% / 45% for investments ≤€10m, by energy-reduction band (3–6%, 6–10%, &gt;10%); 5% / 10% / 15% above €10m</t>
        </is>
      </c>
      <c r="I2" s="9" t="n">
        <v>0.35</v>
      </c>
      <c r="J2" s="8" t="inlineStr">
        <is>
          <t>—</t>
        </is>
      </c>
      <c r="K2" s="10" t="n">
        <v>50000000</v>
      </c>
      <c r="L2" s="8" t="inlineStr">
        <is>
          <t>EUR</t>
        </is>
      </c>
      <c r="M2" s="8" t="inlineStr">
        <is>
          <t>coût éligible</t>
        </is>
      </c>
      <c r="N2" s="11" t="inlineStr">
        <is>
          <t>CLOS</t>
        </is>
      </c>
      <c r="O2" s="8" t="inlineStr">
        <is>
          <t>CLOSED. Applications closed and resources were declared exhausted by directorial decree on 6 November 2025. The investment period was 1 Jan 2024 – 31 Dec 2025.</t>
        </is>
      </c>
      <c r="P2" s="8" t="inlineStr">
        <is>
          <t>Kept in the pack because people still ask for it. It has NOT been extended for 2026; it is replaced by the iperammortamento in the next row. The maximum is an annual ceiling on eligible cost, not on the credit.</t>
        </is>
      </c>
      <c r="Q2" s="12" t="inlineStr">
        <is>
          <t>https://www.mimit.gov.it/it/incentivi/piano-transizione-5-0</t>
        </is>
      </c>
    </row>
    <row r="3">
      <c r="A3" s="8" t="n">
        <v>2</v>
      </c>
      <c r="B3" s="8" t="inlineStr">
        <is>
          <t>Italie</t>
        </is>
      </c>
      <c r="C3" s="8" t="inlineStr">
        <is>
          <t>Nuovo Piano Transizione 5.0 – Iperammortamento</t>
        </is>
      </c>
      <c r="D3" s="8" t="inlineStr">
        <is>
          <t>New Transition 5.0 plan – super-depreciation</t>
        </is>
      </c>
      <c r="E3" s="8" t="inlineStr">
        <is>
          <t>MIMIT / GSE</t>
        </is>
      </c>
      <c r="F3" s="8" t="inlineStr">
        <is>
          <t>Déduction fiscale supplémentaire</t>
        </is>
      </c>
      <c r="G3" s="8" t="inlineStr">
        <is>
          <t>New tangible instrumental goods under Annexes IV and V of Law 199/2025. Whether stand-alone monitoring software gets the uplift is not established — see the notes.</t>
        </is>
      </c>
      <c r="H3" s="8" t="inlineStr">
        <is>
          <t>Uplift of 180% up to €2.5m; 100% from €2.5m to €10m; 50% from €10m to €20m (Art. 4 c.2 of the decree of 7 May 2026)</t>
        </is>
      </c>
      <c r="I3" s="9" t="n">
        <v>1.8</v>
      </c>
      <c r="J3" s="8" t="inlineStr">
        <is>
          <t>—</t>
        </is>
      </c>
      <c r="K3" s="10" t="n">
        <v>20000000</v>
      </c>
      <c r="L3" s="8" t="inlineStr">
        <is>
          <t>EUR</t>
        </is>
      </c>
      <c r="M3" s="8" t="inlineStr">
        <is>
          <t>coût éligible</t>
        </is>
      </c>
      <c r="N3" s="11" t="inlineStr">
        <is>
          <t>OUVERT</t>
        </is>
      </c>
      <c r="O3" s="8" t="inlineStr">
        <is>
          <t>OPEN. Investments 1 January 2026 – 30 September 2028. GSE booking platform live 12 June 2026; investment-confirmation communications from 21 July 2026; completion notice by 15 November 2028.</t>
        </is>
      </c>
      <c r="P3" s="8" t="inlineStr">
        <is>
          <t>NOT VERIFIED: the MIMIT page describes eligible assets as tangible AND intangible goods, but the implementing decree as read refers only to "beni materiali nuovi" and gives no rate for intangibles. The sources are incomplete and disagree. Read Annex V of Law 199/2025 and the GSE operating guidance before assuming software qualifies. Mechanism is a deduction, so the cash value depends on your own tax rate.</t>
        </is>
      </c>
      <c r="Q3" s="12" t="inlineStr">
        <is>
          <t>https://www.mimit.gov.it/it/incentivi/nuovo-piano-transizione-5-0-iperammortamento</t>
        </is>
      </c>
    </row>
    <row r="4">
      <c r="A4" s="8" t="n">
        <v>3</v>
      </c>
      <c r="B4" s="8" t="inlineStr">
        <is>
          <t>Italie</t>
        </is>
      </c>
      <c r="C4" s="8" t="inlineStr">
        <is>
          <t>Nuova Sabatini (beni strumentali)</t>
        </is>
      </c>
      <c r="D4" s="8" t="inlineStr">
        <is>
          <t>Nuova Sabatini capital-goods scheme</t>
        </is>
      </c>
      <c r="E4" s="8" t="inlineStr">
        <is>
          <t>MIMIT</t>
        </is>
      </c>
      <c r="F4" s="8" t="inlineStr">
        <is>
          <t>Bonification d'intérêts</t>
        </is>
      </c>
      <c r="G4" s="8" t="inlineStr">
        <is>
          <t>New machinery, plant, hardware, software and digital technologies. Excludes land, buildings and used goods. SMEs registered or operating in Italy.</t>
        </is>
      </c>
      <c r="H4" s="8" t="inlineStr">
        <is>
          <t>Interest contribution on a conventional 5-year rate: 2.75% standard, 3.575% for Industry 4.0 and green investments, 5% micro/small under capitalisation</t>
        </is>
      </c>
      <c r="I4" s="9" t="n">
        <v>0.03575</v>
      </c>
      <c r="J4" s="10" t="n">
        <v>20000</v>
      </c>
      <c r="K4" s="10" t="n">
        <v>4000000</v>
      </c>
      <c r="L4" s="8" t="inlineStr">
        <is>
          <t>EUR</t>
        </is>
      </c>
      <c r="M4" s="8" t="inlineStr">
        <is>
          <t>le prêt ou l'investissement</t>
        </is>
      </c>
      <c r="N4" s="11" t="inlineStr">
        <is>
          <t>OUVERT</t>
        </is>
      </c>
      <c r="O4" s="8" t="inlineStr">
        <is>
          <t>OPEN. €1,198,817,148.59 available on the standard line and €77,201,546.89 on the capitalisation line (MIMIT, 14 September 2026). The Budget Law 2026 allocated €650m for 2026–2027.</t>
        </is>
      </c>
      <c r="P4" s="8" t="inlineStr">
        <is>
          <t>The contribution is the interest on a notional five-year amortising loan at the conventional rate. The Budget sheet shows the undiscounted upper bound (amount × rate × term); MIMIT’s own calculation is lower and prevails.</t>
        </is>
      </c>
      <c r="Q4" s="12" t="inlineStr">
        <is>
          <t>https://www.mimit.gov.it/it/incentivi/agevolazioni-per-gli-investimenti-delle-pmi-in-beni-strumentali-nuova-sabatini</t>
        </is>
      </c>
    </row>
    <row r="5">
      <c r="A5" s="8" t="n">
        <v>4</v>
      </c>
      <c r="B5" s="8" t="inlineStr">
        <is>
          <t>Allemagne</t>
        </is>
      </c>
      <c r="C5" s="8" t="inlineStr">
        <is>
          <t>EEW Modul 3 – MSR, Sensorik und Energiemanagement-Software</t>
        </is>
      </c>
      <c r="D5" s="8" t="inlineStr">
        <is>
          <t>Federal energy-efficiency programme, Module 3</t>
        </is>
      </c>
      <c r="E5" s="8" t="inlineStr">
        <is>
          <t>BAFA / FZD portal</t>
        </is>
      </c>
      <c r="F5" s="8" t="inlineStr">
        <is>
          <t>Subvention</t>
        </is>
      </c>
      <c r="G5" s="8" t="inlineStr">
        <is>
          <t>Software licences for energy-management systems supporting DIN EN ISO 50001; sensors and analogue-digital converters for capturing energy flows; control and regulation technology where the primary purpose is reducing energy demand; installation, commissioning and staff training by third parties; cloud service costs where the software is cloud-based.</t>
        </is>
      </c>
      <c r="H5" s="8" t="inlineStr">
        <is>
          <t>45% small / 35% medium / 25% large</t>
        </is>
      </c>
      <c r="I5" s="9" t="n">
        <v>0.45</v>
      </c>
      <c r="J5" s="8" t="inlineStr">
        <is>
          <t>non précisé</t>
        </is>
      </c>
      <c r="K5" s="10" t="n">
        <v>20000000</v>
      </c>
      <c r="L5" s="8" t="inlineStr">
        <is>
          <t>EUR</t>
        </is>
      </c>
      <c r="M5" s="8" t="inlineStr">
        <is>
          <t>l'aide</t>
        </is>
      </c>
      <c r="N5" s="11" t="inlineStr">
        <is>
          <t>OUVERT</t>
        </is>
      </c>
      <c r="O5" s="8" t="inlineStr">
        <is>
          <t>OPEN via the FZD online portal (applications from 15 September 2025; Richtlinie of 25 January 2024). The overall EEW entry states up to 60% of eligible investment costs depending on module and company size.</t>
        </is>
      </c>
      <c r="P5" s="8" t="inlineStr">
        <is>
          <t>NOT VERIFIED: no minimum eligible investment (Bagatellgrenze) was stated on the BAFA module page and the Merkblatt PDFs could not be parsed — obtain it from the Merkblatt. Also NOT VERIFIED: whether the 2026 EEW budget is intact, constrained or subject to an Antragstopp; several German federal energy programmes saw 2026 cuts but this was not confirmed for EEW and should not be asserted either way.</t>
        </is>
      </c>
      <c r="Q5" s="12" t="inlineStr">
        <is>
          <t>https://www.bafa.de/DE/Energie/Energieeffizienz/Energieeffizienz_und_Prozesswaerme/Modul3_Energiemanagementsysteme/modul3_energiemanagementsysteme.html</t>
        </is>
      </c>
    </row>
    <row r="6">
      <c r="A6" s="8" t="n">
        <v>5</v>
      </c>
      <c r="B6" s="8" t="inlineStr">
        <is>
          <t>Allemagne</t>
        </is>
      </c>
      <c r="C6" s="8" t="inlineStr">
        <is>
          <t>EEW Modul 4 Basisförderung</t>
        </is>
      </c>
      <c r="D6" s="8" t="inlineStr">
        <is>
          <t>Federal energy-efficiency programme, Module 4 basic funding</t>
        </is>
      </c>
      <c r="E6" s="8" t="inlineStr">
        <is>
          <t>BAFA</t>
        </is>
      </c>
      <c r="F6" s="8" t="inlineStr">
        <is>
          <t>Subvention</t>
        </is>
      </c>
      <c r="G6" s="8" t="inlineStr">
        <is>
          <t>Energy-related optimisation of plant, where new equipment replaces existing inefficient equipment. Sensors, metering and energy-management software are NOT eligible here — the BAFA page routes them to Modul 3.</t>
        </is>
      </c>
      <c r="H6" s="8" t="inlineStr">
        <is>
          <t>15% small / 10% medium; large enterprises not eligible</t>
        </is>
      </c>
      <c r="I6" s="9" t="n">
        <v>0.15</v>
      </c>
      <c r="J6" s="10" t="n">
        <v>10000</v>
      </c>
      <c r="K6" s="10" t="n">
        <v>20000000</v>
      </c>
      <c r="L6" s="8" t="inlineStr">
        <is>
          <t>EUR</t>
        </is>
      </c>
      <c r="M6" s="8" t="inlineStr">
        <is>
          <t>l'aide</t>
        </is>
      </c>
      <c r="N6" s="11" t="inlineStr">
        <is>
          <t>OUVERT</t>
        </is>
      </c>
      <c r="O6" s="8" t="inlineStr">
        <is>
          <t>OPEN, SMEs only. Requires proof that final energy demand falls by at least 15%.</t>
        </is>
      </c>
      <c r="P6" s="8" t="inlineStr">
        <is>
          <t>Listed so that a monitoring project is not misdirected here. The minimum is per measure.</t>
        </is>
      </c>
      <c r="Q6" s="12" t="inlineStr">
        <is>
          <t>https://www.bafa.de/DE/Energie/Energieeffizienz/Energieeffizienz_und_Prozesswaerme/Modul4_Energiebezogene_Optimierung_Basisfoerderung/modul4_energiebezogene_optimierung_basisfoerderung_node.html</t>
        </is>
      </c>
    </row>
    <row r="7">
      <c r="A7" s="8" t="n">
        <v>6</v>
      </c>
      <c r="B7" s="8" t="inlineStr">
        <is>
          <t>Allemagne (Bavaria)</t>
        </is>
      </c>
      <c r="C7" s="8" t="inlineStr">
        <is>
          <t>Digitalbonus Bayern</t>
        </is>
      </c>
      <c r="D7" s="8" t="inlineStr">
        <is>
          <t>Bavarian digital bonus</t>
        </is>
      </c>
      <c r="E7" s="8" t="inlineStr">
        <is>
          <t>StMWi Bayern</t>
        </is>
      </c>
      <c r="F7" s="8" t="inlineStr">
        <is>
          <t>Subvention</t>
        </is>
      </c>
      <c r="G7" s="8" t="inlineStr">
        <is>
          <t>Digitalisation — software, robotics hardware, AI, digital twins, simulation — and IT security. Consulting and training may be up to 50% of eligible costs.</t>
        </is>
      </c>
      <c r="H7" s="8" t="inlineStr">
        <is>
          <t>50%</t>
        </is>
      </c>
      <c r="I7" s="9" t="n">
        <v>0.5</v>
      </c>
      <c r="J7" s="8" t="inlineStr">
        <is>
          <t>—</t>
        </is>
      </c>
      <c r="K7" s="10" t="n">
        <v>30000</v>
      </c>
      <c r="L7" s="8" t="inlineStr">
        <is>
          <t>EUR</t>
        </is>
      </c>
      <c r="M7" s="8" t="inlineStr">
        <is>
          <t>l'aide</t>
        </is>
      </c>
      <c r="N7" s="11" t="inlineStr">
        <is>
          <t>SUSPENDU</t>
        </is>
      </c>
      <c r="O7" s="8" t="inlineStr">
        <is>
          <t>PAUSED — the monthly quota is exhausted ("Das Digitalbonus Kontingent für diesen Monat ist ausgeschöpft"). New applications from Thursday 1 October 2026, 10:00. The programme runs to 31 December 2027.</t>
        </is>
      </c>
      <c r="P7" s="8" t="inlineStr">
        <is>
          <t>The maximum column holds the Digitalbonus Plus ceiling (€30,000); Digitalbonus Standard is €7,500. Small commercial enterprises only: fewer than 50 employees, ≤€10m turnover or balance sheet, with a facility in Bavaria. Freelancers, hospitals, agriculture, public companies and insolvent firms are excluded. One application per funding area, two per company over the programme’s life.</t>
        </is>
      </c>
      <c r="Q7" s="12" t="inlineStr">
        <is>
          <t>https://www.digitalbonus.bayern/foerderprogramm/</t>
        </is>
      </c>
    </row>
    <row r="8">
      <c r="A8" s="8" t="n">
        <v>7</v>
      </c>
      <c r="B8" s="8" t="inlineStr">
        <is>
          <t>Allemagne (North Rhine-Westphalia)</t>
        </is>
      </c>
      <c r="C8" s="8" t="inlineStr">
        <is>
          <t>Mittelstand Innovativ &amp; Digital – MID-Digitalisierung</t>
        </is>
      </c>
      <c r="D8" s="8" t="inlineStr">
        <is>
          <t>SME innovation and digitalisation</t>
        </is>
      </c>
      <c r="E8" s="8" t="inlineStr">
        <is>
          <t>NRW.BANK</t>
        </is>
      </c>
      <c r="F8" s="8" t="inlineStr">
        <is>
          <t>Subvention</t>
        </is>
      </c>
      <c r="G8" s="8" t="inlineStr">
        <is>
          <t>Development and introduction of digital products, services and production procedures. External service providers must carry out or accompany the project.</t>
        </is>
      </c>
      <c r="H8" s="8" t="inlineStr">
        <is>
          <t>max 50%</t>
        </is>
      </c>
      <c r="I8" s="9" t="n">
        <v>0.5</v>
      </c>
      <c r="J8" s="8" t="inlineStr">
        <is>
          <t>—</t>
        </is>
      </c>
      <c r="K8" s="10" t="n">
        <v>15000</v>
      </c>
      <c r="L8" s="8" t="inlineStr">
        <is>
          <t>EUR</t>
        </is>
      </c>
      <c r="M8" s="8" t="inlineStr">
        <is>
          <t>l'aide</t>
        </is>
      </c>
      <c r="N8" s="11" t="inlineStr">
        <is>
          <t>OUVERT</t>
        </is>
      </c>
      <c r="O8" s="8" t="inlineStr">
        <is>
          <t>OPEN 01.01.2026 – 31.12.2029. Two stages: lottery registration, then application within 28 days of receiving access credentials.</t>
        </is>
      </c>
      <c r="P8" s="8" t="inlineStr">
        <is>
          <t>SMEs and micro-enterprises (EU definition) of all sectors with a registered office in NRW. De minimis received in the prior three fiscal years must not exceed €300,000.</t>
        </is>
      </c>
      <c r="Q8" s="12" t="inlineStr">
        <is>
          <t>https://www.nordrhein-westfalen-foerdert.nrw/foerdermassnahmen/mittelstand-innovativ-digital-mid-digitalisierung-2026</t>
        </is>
      </c>
    </row>
    <row r="9">
      <c r="A9" s="8" t="n">
        <v>8</v>
      </c>
      <c r="B9" s="8" t="inlineStr">
        <is>
          <t>Allemagne</t>
        </is>
      </c>
      <c r="C9" s="8" t="inlineStr">
        <is>
          <t>Digital Jetzt</t>
        </is>
      </c>
      <c r="D9" s="8" t="inlineStr">
        <is>
          <t>Digital Now</t>
        </is>
      </c>
      <c r="E9" s="8" t="inlineStr">
        <is>
          <t>BMWK</t>
        </is>
      </c>
      <c r="F9" s="8" t="inlineStr">
        <is>
          <t>Aucun — clos ou abrogé</t>
        </is>
      </c>
      <c r="G9" s="8" t="inlineStr">
        <is>
          <t>—</t>
        </is>
      </c>
      <c r="H9" s="8" t="inlineStr">
        <is>
          <t>—</t>
        </is>
      </c>
      <c r="I9" s="8" t="inlineStr">
        <is>
          <t>non précisé</t>
        </is>
      </c>
      <c r="J9" s="8" t="inlineStr">
        <is>
          <t>—</t>
        </is>
      </c>
      <c r="K9" s="8" t="inlineStr">
        <is>
          <t>—</t>
        </is>
      </c>
      <c r="L9" s="8" t="inlineStr">
        <is>
          <t>EUR</t>
        </is>
      </c>
      <c r="M9" s="8" t="inlineStr">
        <is>
          <t>rien d'indiqué</t>
        </is>
      </c>
      <c r="N9" s="11" t="inlineStr">
        <is>
          <t>TERMINÉ</t>
        </is>
      </c>
      <c r="O9" s="8" t="inlineStr">
        <is>
          <t>ENDED. The guideline expired on 31 December 2023 and the portal was shut down on 31 March 2026.</t>
        </is>
      </c>
      <c r="P9" s="8" t="inlineStr">
        <is>
          <t>Kept in the pack because it is still widely cited by consultants. Do not reference it in 2026 content or budgets.</t>
        </is>
      </c>
      <c r="Q9" s="12" t="inlineStr">
        <is>
          <t>https://www.digitaljetzt-portal.de/</t>
        </is>
      </c>
    </row>
    <row r="10">
      <c r="A10" s="8" t="n">
        <v>9</v>
      </c>
      <c r="B10" s="8" t="inlineStr">
        <is>
          <t>Espagne</t>
        </is>
      </c>
      <c r="C10" s="8" t="inlineStr">
        <is>
          <t>Deducción por innovación tecnológica (IT), LIS</t>
        </is>
      </c>
      <c r="D10" s="8" t="inlineStr">
        <is>
          <t>Technological innovation tax deduction</t>
        </is>
      </c>
      <c r="E10" s="8" t="inlineStr">
        <is>
          <t>AEAT</t>
        </is>
      </c>
      <c r="F10" s="8" t="inlineStr">
        <is>
          <t>Crédit d'impôt</t>
        </is>
      </c>
      <c r="G10" s="8" t="inlineStr">
        <is>
          <t>Technological innovation, explicitly covering engineering of production processes and acquisition of advanced technology (patents, licences, know-how). R&amp;D is a separate, higher deduction.</t>
        </is>
      </c>
      <c r="H10" s="8" t="inlineStr">
        <is>
          <t>12% of qualifying spend (R&amp;D: 25% base, 42% on the amount above the two-year average, +17% on qualified researcher personnel, 8% on tangible/intangible assets)</t>
        </is>
      </c>
      <c r="I10" s="9" t="n">
        <v>0.12</v>
      </c>
      <c r="J10" s="8" t="inlineStr">
        <is>
          <t>—</t>
        </is>
      </c>
      <c r="K10" s="10" t="n">
        <v>1000000</v>
      </c>
      <c r="L10" s="8" t="inlineStr">
        <is>
          <t>EUR</t>
        </is>
      </c>
      <c r="M10" s="8" t="inlineStr">
        <is>
          <t>coût éligible</t>
        </is>
      </c>
      <c r="N10" s="11" t="inlineStr">
        <is>
          <t>PERMANENT</t>
        </is>
      </c>
      <c r="O10" s="8" t="inlineStr">
        <is>
          <t>PERMANENT tax deduction. AEAT page dated 19 June 2026.</t>
        </is>
      </c>
      <c r="P10" s="8" t="inlineStr">
        <is>
          <t>The maximum is the cap on acquisitions of advanced technology inside the IT deduction base. NOT VERIFIED: the percentage-of-cuota limits and the monetisation (abono) caps were not stated on the page read — do not assume them.</t>
        </is>
      </c>
      <c r="Q10" s="12" t="inlineStr">
        <is>
          <t>https://sede.agenciatributaria.gob.es/Sede/impuesto-sobre-sociedades/deducciones-beneficios-fiscales-impuesto-sobre-sociedades/deducciones-incentivar-realizacion-determinadas-actividades.html</t>
        </is>
      </c>
    </row>
    <row r="11">
      <c r="A11" s="8" t="n">
        <v>10</v>
      </c>
      <c r="B11" s="8" t="inlineStr">
        <is>
          <t>Espagne</t>
        </is>
      </c>
      <c r="C11" s="8" t="inlineStr">
        <is>
          <t>Ayudas a la eficiencia energética en PYME y gran empresa industrial (FNEE)</t>
        </is>
      </c>
      <c r="D11" s="8" t="inlineStr">
        <is>
          <t>Energy-efficiency aid for industrial SMEs and large firms</t>
        </is>
      </c>
      <c r="E11" s="8" t="inlineStr">
        <is>
          <t>IDAE and the Autonomous Communities</t>
        </is>
      </c>
      <c r="F11" s="8" t="inlineStr">
        <is>
          <t>Subvention</t>
        </is>
      </c>
      <c r="G11" s="8" t="inlineStr">
        <is>
          <t>Energy-efficiency actions in industry. The IDAE page references "implementación de sistemas de gestión energética" among supported actions but does NOT itemise metering, monitoring, sensors or software.</t>
        </is>
      </c>
      <c r="H11" s="8" t="inlineStr">
        <is>
          <t>not stated on the IDAE page — set per Autonomous Community</t>
        </is>
      </c>
      <c r="I11" s="8" t="inlineStr">
        <is>
          <t>non précisé</t>
        </is>
      </c>
      <c r="J11" s="8" t="inlineStr">
        <is>
          <t>non précisé</t>
        </is>
      </c>
      <c r="K11" s="8" t="inlineStr">
        <is>
          <t>non précisé</t>
        </is>
      </c>
      <c r="L11" s="8" t="inlineStr">
        <is>
          <t>EUR</t>
        </is>
      </c>
      <c r="M11" s="8" t="inlineStr">
        <is>
          <t>rien d'indiqué</t>
        </is>
      </c>
      <c r="N11" s="11" t="inlineStr">
        <is>
          <t>OUVERT</t>
        </is>
      </c>
      <c r="O11" s="8" t="inlineStr">
        <is>
          <t>OPEN via the Autonomous Communities. €300,000,000 from the Fondo Nacional de Eficiencia Energética, approved 29 July 2025, territorial allocation approved 11–17 December 2025. Actions must be completed by 31 December 2030.</t>
        </is>
      </c>
      <c r="P11" s="8" t="inlineStr">
        <is>
          <t>NOT VERIFIED: aid intensity, minima, maxima and deadlines are set per Autonomous Community and were not read. Each CCAA issues its own convocatoria — check yours. The Catalan ICAEN page is robots.txt-blocked.</t>
        </is>
      </c>
      <c r="Q11" s="12" t="inlineStr">
        <is>
          <t>https://www.idae.es/ayudas-y-financiacion/para-eficiencia-energetica-en-la-industria/actuaciones-pyme-y-gran-empresa-industrial</t>
        </is>
      </c>
    </row>
    <row r="12">
      <c r="A12" s="8" t="n">
        <v>11</v>
      </c>
      <c r="B12" s="8" t="inlineStr">
        <is>
          <t>Espagne</t>
        </is>
      </c>
      <c r="C12" s="8" t="inlineStr">
        <is>
          <t>PERTE de Descarbonización Industrial, Línea 1 (2026)</t>
        </is>
      </c>
      <c r="D12" s="8" t="inlineStr">
        <is>
          <t>Industrial decarbonisation PERTE, Line 1</t>
        </is>
      </c>
      <c r="E12" s="8" t="inlineStr">
        <is>
          <t>MINCOTUR</t>
        </is>
      </c>
      <c r="F12" s="8" t="inlineStr">
        <is>
          <t>Subvention</t>
        </is>
      </c>
      <c r="G12" s="8" t="inlineStr">
        <is>
          <t>Production equipment tied to industrial processes, building infrastructure, intangibles (patents, licences, technical knowledge) and external technical services. "Process digitalisation" is named as a fundable activity, but monitoring and measurement are not itemised separately.</t>
        </is>
      </c>
      <c r="H12" s="8" t="inlineStr">
        <is>
          <t>grant; intensity varies with an SME uplift — not stated in the sources read</t>
        </is>
      </c>
      <c r="I12" s="8" t="inlineStr">
        <is>
          <t>non précisé</t>
        </is>
      </c>
      <c r="J12" s="8" t="inlineStr">
        <is>
          <t>—</t>
        </is>
      </c>
      <c r="K12" s="10" t="n">
        <v>200000000</v>
      </c>
      <c r="L12" s="8" t="inlineStr">
        <is>
          <t>EUR</t>
        </is>
      </c>
      <c r="M12" s="8" t="inlineStr">
        <is>
          <t>l'aide</t>
        </is>
      </c>
      <c r="N12" s="11" t="inlineStr">
        <is>
          <t>CLOS</t>
        </is>
      </c>
      <c r="O12" s="8" t="inlineStr">
        <is>
          <t>CLOSED. Window 2 February 2026 10:00 – 13 February 2026 14:00 (BOE-B-2026-295, BDNS 879883). Budget raised from €329.7m to €408.2m and then to €518.2m as at 22 April 2026. Up to 60 months to complete investments.</t>
        </is>
      </c>
      <c r="P12" s="8" t="inlineStr">
        <is>
          <t>Project sizes are far above a €30–300k monitoring ticket: useful as a component of a larger decarbonisation project, not as a stand-alone route. The mintur.gob.es PERTE-SD1 pages returned HTTP 403, so the figures come from the BOE and planderecuperacion.gob.es.</t>
        </is>
      </c>
      <c r="Q12" s="12" t="inlineStr">
        <is>
          <t>https://www.boe.es/diario_boe/txt.php?id=BOE-B-2026-295</t>
        </is>
      </c>
    </row>
    <row r="13">
      <c r="A13" s="8" t="n">
        <v>12</v>
      </c>
      <c r="B13" s="8" t="inlineStr">
        <is>
          <t>Espagne</t>
        </is>
      </c>
      <c r="C13" s="8" t="inlineStr">
        <is>
          <t>Kit Digital (Segmento III)</t>
        </is>
      </c>
      <c r="D13" s="8" t="inlineStr">
        <is>
          <t>Kit Digital, Segment III</t>
        </is>
      </c>
      <c r="E13" s="8" t="inlineStr">
        <is>
          <t>Red.es</t>
        </is>
      </c>
      <c r="F13" s="8" t="inlineStr">
        <is>
          <t>Subvention</t>
        </is>
      </c>
      <c r="G13" s="8" t="inlineStr">
        <is>
          <t>Digitalisation solutions for firms with 0 to fewer than 3 employees.</t>
        </is>
      </c>
      <c r="H13" s="8" t="inlineStr">
        <is>
          <t>100% up to the value of the bono</t>
        </is>
      </c>
      <c r="I13" s="9" t="n">
        <v>1</v>
      </c>
      <c r="J13" s="8" t="inlineStr">
        <is>
          <t>—</t>
        </is>
      </c>
      <c r="K13" s="10" t="n">
        <v>3000</v>
      </c>
      <c r="L13" s="8" t="inlineStr">
        <is>
          <t>EUR</t>
        </is>
      </c>
      <c r="M13" s="8" t="inlineStr">
        <is>
          <t>l'aide</t>
        </is>
      </c>
      <c r="N13" s="11" t="inlineStr">
        <is>
          <t>CLOS</t>
        </is>
      </c>
      <c r="O13" s="8" t="inlineStr">
        <is>
          <t>CLOSED on 31 October 2025 at 12:00. Orden TDF/39/2026 of 26 January 2026 extends the temporal scope until funds are exhausted and requires reinvestment of unexecuted budget, but it does NOT open a new convocatoria, extend a deadline, or change bono amounts or segments.</t>
        </is>
      </c>
      <c r="P13" s="8" t="inlineStr">
        <is>
          <t>At €3,000 maximum this is not a route for a monitoring project; treat it as a door-opener for micro-manufacturers. Several consultant pages market TDF/39/2026 as "Kit Digital is back" — the BOE text does not say that.</t>
        </is>
      </c>
      <c r="Q13" s="12" t="inlineStr">
        <is>
          <t>https://sede.red.gob.es/es/procedimientos/convocatoria-de-ayudas-destinadas-la-digitalizacion-de-empresas-del-segmento-iii</t>
        </is>
      </c>
    </row>
    <row r="14">
      <c r="A14" s="8" t="n">
        <v>13</v>
      </c>
      <c r="B14" s="8" t="inlineStr">
        <is>
          <t>Portugal</t>
        </is>
      </c>
      <c r="C14" s="8" t="inlineStr">
        <is>
          <t>SITCE – Descarbonização e Eficiência Energética (MPR-2026-01)</t>
        </is>
      </c>
      <c r="D14" s="8" t="inlineStr">
        <is>
          <t>Decarbonisation and energy efficiency</t>
        </is>
      </c>
      <c r="E14" s="8" t="inlineStr">
        <is>
          <t>COMPETE 2030</t>
        </is>
      </c>
      <c r="F14" s="8" t="inlineStr">
        <is>
          <t>Subvention</t>
        </is>
      </c>
      <c r="G14" s="8" t="inlineStr">
        <is>
          <t>Operations that reduce energy consumption and greenhouse-gas emissions through equipment replacement, process adaptation or the introduction of low-carbon technologies; renewables may be included complementarily.</t>
        </is>
      </c>
      <c r="H14" s="8" t="inlineStr">
        <is>
          <t>up to 85% FEDER co-financing under the Regime Geral; the RCI rate is negotiated case by case</t>
        </is>
      </c>
      <c r="I14" s="9" t="n">
        <v>0.85</v>
      </c>
      <c r="J14" s="8" t="inlineStr">
        <is>
          <t>—</t>
        </is>
      </c>
      <c r="K14" s="8" t="inlineStr">
        <is>
          <t>non précisé</t>
        </is>
      </c>
      <c r="L14" s="8" t="inlineStr">
        <is>
          <t>EUR</t>
        </is>
      </c>
      <c r="M14" s="8" t="inlineStr">
        <is>
          <t>rien d'indiqué</t>
        </is>
      </c>
      <c r="N14" s="11" t="inlineStr">
        <is>
          <t>OUVERT</t>
        </is>
      </c>
      <c r="O14" s="8" t="inlineStr">
        <is>
          <t>Phase 3 OPEN to 30 December 2026 18:00 — RCI, large enterprises only. The Regime Geral phases closed on 27 February and 29 May 2026. FEDER allocation €165,000,000.</t>
        </is>
      </c>
      <c r="P14" s="8" t="inlineStr">
        <is>
          <t>NOT VERIFIED: neither page read itemised the eligible expense list, so whether metering hardware, sensors and software qualify is unverified. The Aviso PDF must be read. Regions: NUTS II Norte, Centro, Alentejo, Algarve; RCI also Lisboa.</t>
        </is>
      </c>
      <c r="Q14" s="12" t="inlineStr">
        <is>
          <t>https://www.compete2030.gov.pt/avisos/sitce-descarbonizacao-e-eficiencia-energetica-mpr-2026-01/</t>
        </is>
      </c>
    </row>
    <row r="15">
      <c r="A15" s="8" t="n">
        <v>14</v>
      </c>
      <c r="B15" s="8" t="inlineStr">
        <is>
          <t>Portugal</t>
        </is>
      </c>
      <c r="C15" s="8" t="inlineStr">
        <is>
          <t>SICE – Inovação Produtiva (MPR-2026-6)</t>
        </is>
      </c>
      <c r="D15" s="8" t="inlineStr">
        <is>
          <t>Productive innovation</t>
        </is>
      </c>
      <c r="E15" s="8" t="inlineStr">
        <is>
          <t>COMPETE 2030</t>
        </is>
      </c>
      <c r="F15" s="8" t="inlineStr">
        <is>
          <t>Subvention</t>
        </is>
      </c>
      <c r="G15" s="8" t="inlineStr">
        <is>
          <t>New establishments, capacity expansion, production diversification and fundamental changes to the production process. SMEs only.</t>
        </is>
      </c>
      <c r="H15" s="8" t="inlineStr">
        <is>
          <t>40% base; 50% medium and 60% micro/small in some sub-regions — rates from the earlier MPr-2024-2 call</t>
        </is>
      </c>
      <c r="I15" s="9" t="n">
        <v>0.4</v>
      </c>
      <c r="J15" s="8" t="inlineStr">
        <is>
          <t>—</t>
        </is>
      </c>
      <c r="K15" s="8" t="inlineStr">
        <is>
          <t>non précisé</t>
        </is>
      </c>
      <c r="L15" s="8" t="inlineStr">
        <is>
          <t>EUR</t>
        </is>
      </c>
      <c r="M15" s="8" t="inlineStr">
        <is>
          <t>rien d'indiqué</t>
        </is>
      </c>
      <c r="N15" s="11" t="inlineStr">
        <is>
          <t>OUVERT</t>
        </is>
      </c>
      <c r="O15" s="8" t="inlineStr">
        <is>
          <t>Current call MPR-2026-6, "Territórios de Baixa Densidade e Outros Territórios", closes 30 September 2026 (COMPETE 2030 avisos index).</t>
        </is>
      </c>
      <c r="P15" s="8" t="inlineStr">
        <is>
          <t>NOT VERIFIED: the 40% / 50% / 60% rates come from the earlier MPr-2024-2 call and may not apply to the 2026 call. Read the 2026 Aviso before using them.</t>
        </is>
      </c>
      <c r="Q15" s="12" t="inlineStr">
        <is>
          <t>https://compete2030.gov.pt/avisos/</t>
        </is>
      </c>
    </row>
    <row r="16">
      <c r="A16" s="8" t="n">
        <v>15</v>
      </c>
      <c r="B16" s="8" t="inlineStr">
        <is>
          <t>Pays-Bas</t>
        </is>
      </c>
      <c r="C16" s="8" t="inlineStr">
        <is>
          <t>Energie-investeringsaftrek (EIA)</t>
        </is>
      </c>
      <c r="D16" s="8" t="inlineStr">
        <is>
          <t>Energy investment allowance</t>
        </is>
      </c>
      <c r="E16" s="8" t="inlineStr">
        <is>
          <t>Belastingdienst / RVO</t>
        </is>
      </c>
      <c r="F16" s="8" t="inlineStr">
        <is>
          <t>Déduction fiscale supplémentaire</t>
        </is>
      </c>
      <c r="G16" s="8" t="inlineStr">
        <is>
          <t>New business assets that appear on the Energielijst. CRITICAL: the Energielijst 2026 has no stand-alone code for an energy-monitoring, submetering or energy-management system. Measurement and control appear only as components of listed assets — e.g. code 210906 (max €1,000 per controller) and code 220804 (max €3 per m³/h per installed fan).</t>
        </is>
      </c>
      <c r="H16" s="8" t="inlineStr">
        <is>
          <t>40% extra deduction</t>
        </is>
      </c>
      <c r="I16" s="9" t="n">
        <v>0.4</v>
      </c>
      <c r="J16" s="10" t="n">
        <v>2500</v>
      </c>
      <c r="K16" s="10" t="n">
        <v>153000000</v>
      </c>
      <c r="L16" s="8" t="inlineStr">
        <is>
          <t>EUR</t>
        </is>
      </c>
      <c r="M16" s="8" t="inlineStr">
        <is>
          <t>coût éligible</t>
        </is>
      </c>
      <c r="N16" s="11" t="inlineStr">
        <is>
          <t>PERMANENT</t>
        </is>
      </c>
      <c r="O16" s="8" t="inlineStr">
        <is>
          <t>OPEN (permanent). The investment must be notified to RVO in advance. EIA can be combined with the kleinschaligheidsinvesteringsaftrek but not with the milieu-investeringsaftrek.</t>
        </is>
      </c>
      <c r="P16" s="8" t="inlineStr">
        <is>
          <t>CONFLICT between official sources: the Belastingdienst 2026 page gives the annual maximum as €153 million, the RVO Energielijst 2026 brochure as parsed gives €155 million. This pack uses €153m (the tax authority) and flags the conflict. In the Netherlands, position metering as an integral component of a listed energy-saving measure, not as a stand-alone asset. Mechanism is a deduction, so the cash value depends on your own tax rate.</t>
        </is>
      </c>
      <c r="Q16" s="12" t="inlineStr">
        <is>
          <t>https://www.belastingdienst.nl/wps/wcm/connect/bldcontentnl/belastingdienst/zakelijk/winst/inkomstenbelasting/veranderingen-inkomstenbelasting-2026/investeringsaftrek-2026/energie-investeringsaftrek-2026</t>
        </is>
      </c>
    </row>
    <row r="17">
      <c r="A17" s="8" t="n">
        <v>16</v>
      </c>
      <c r="B17" s="8" t="inlineStr">
        <is>
          <t>Pays-Bas</t>
        </is>
      </c>
      <c r="C17" s="8" t="inlineStr">
        <is>
          <t>WBSO (S&amp;O-afdrachtvermindering)</t>
        </is>
      </c>
      <c r="D17" s="8" t="inlineStr">
        <is>
          <t>R&amp;D payroll tax credit</t>
        </is>
      </c>
      <c r="E17" s="8" t="inlineStr">
        <is>
          <t>RVO</t>
        </is>
      </c>
      <c r="F17" s="8" t="inlineStr">
        <is>
          <t>Crédit d'impôt</t>
        </is>
      </c>
      <c r="G17" s="8" t="inlineStr">
        <is>
          <t>Development and research work, including software development — the customer’s own development effort, not the purchase of an off-the-shelf system.</t>
        </is>
      </c>
      <c r="H17" s="8" t="inlineStr">
        <is>
          <t>rates not verified</t>
        </is>
      </c>
      <c r="I17" s="8" t="inlineStr">
        <is>
          <t>non précisé</t>
        </is>
      </c>
      <c r="J17" s="8" t="inlineStr">
        <is>
          <t>non précisé</t>
        </is>
      </c>
      <c r="K17" s="8" t="inlineStr">
        <is>
          <t>non précisé</t>
        </is>
      </c>
      <c r="L17" s="8" t="inlineStr">
        <is>
          <t>EUR</t>
        </is>
      </c>
      <c r="M17" s="8" t="inlineStr">
        <is>
          <t>rien d'indiqué</t>
        </is>
      </c>
      <c r="N17" s="11" t="inlineStr">
        <is>
          <t>PERMANENT</t>
        </is>
      </c>
      <c r="O17" s="8" t="inlineStr">
        <is>
          <t>OPEN (permanent).</t>
        </is>
      </c>
      <c r="P17" s="8" t="inlineStr">
        <is>
          <t>NOT VERIFIED: no WBSO percentage or bracket threshold is given here. The RVO rate and calculation pages are JavaScript-rendered and returned no figures or 404s. Read rvo.nl directly before publishing or budgeting any number.</t>
        </is>
      </c>
      <c r="Q17" s="12" t="inlineStr">
        <is>
          <t>https://www.rvo.nl/subsidies-financiering/wbso</t>
        </is>
      </c>
    </row>
    <row r="18">
      <c r="A18" s="8" t="n">
        <v>17</v>
      </c>
      <c r="B18" s="8" t="inlineStr">
        <is>
          <t>Pays-Bas</t>
        </is>
      </c>
      <c r="C18" s="8" t="inlineStr">
        <is>
          <t>SLIM-mkb</t>
        </is>
      </c>
      <c r="D18" s="8" t="inlineStr">
        <is>
          <t>SME learning and development scheme</t>
        </is>
      </c>
      <c r="E18" s="8" t="inlineStr">
        <is>
          <t>Uitvoering van Beleid SZW</t>
        </is>
      </c>
      <c r="F18" s="8" t="inlineStr">
        <is>
          <t>Subvention</t>
        </is>
      </c>
      <c r="G18" s="8" t="inlineStr">
        <is>
          <t>Training and learning. A route to co-finance operator training on a new MES or monitoring system — not the system itself.</t>
        </is>
      </c>
      <c r="H18" s="8" t="inlineStr">
        <is>
          <t>60%</t>
        </is>
      </c>
      <c r="I18" s="9" t="n">
        <v>0.6</v>
      </c>
      <c r="J18" s="10" t="n">
        <v>5000</v>
      </c>
      <c r="K18" s="10" t="n">
        <v>24999</v>
      </c>
      <c r="L18" s="8" t="inlineStr">
        <is>
          <t>EUR</t>
        </is>
      </c>
      <c r="M18" s="8" t="inlineStr">
        <is>
          <t>l'aide</t>
        </is>
      </c>
      <c r="N18" s="11" t="inlineStr">
        <is>
          <t>CLOS</t>
        </is>
      </c>
      <c r="O18" s="8" t="inlineStr">
        <is>
          <t>CLOSED for 2026 — the last individual window ended 7 September 2026. Partnerships: €125,000–€500,000 per application, €200,000 per partner, now selected by lottery because the budget was exhausted within minutes.</t>
        </is>
      </c>
      <c r="P18" s="8" t="inlineStr">
        <is>
          <t>CONFLICT between two official pages: the scheme page gives individual window 2 as 19 August – 7 September 2026, the news item of 1 April 2026 gives 10 August – 7 September 2026; the partnership window is 8 June – 6 July on one page and 22 June – 20 July on the other. Unresolved. The maximum shown is the individual-SME ceiling; €20,000 for agricultural enterprises.</t>
        </is>
      </c>
      <c r="Q18" s="12" t="inlineStr">
        <is>
          <t>https://www.uitvoeringvanbeleidszw.nl/subsidies-en-regelingen/algemene-informatie/slim-mkb-individuele-aanvragen--samenwerkingsverbanden-2025---2029</t>
        </is>
      </c>
    </row>
    <row r="19">
      <c r="A19" s="8" t="n">
        <v>18</v>
      </c>
      <c r="B19" s="8" t="inlineStr">
        <is>
          <t>Belgique (federal)</t>
        </is>
      </c>
      <c r="C19" s="8" t="inlineStr">
        <is>
          <t>Investeringsaftrek — verhoogde thematische aftrek</t>
        </is>
      </c>
      <c r="D19" s="8" t="inlineStr">
        <is>
          <t>Increased thematic investment deduction</t>
        </is>
      </c>
      <c r="E19" s="8" t="inlineStr">
        <is>
          <t>FOD Financiën (via the VLAIO subsidy database)</t>
        </is>
      </c>
      <c r="F19" s="8" t="inlineStr">
        <is>
          <t>Déduction fiscale supplémentaire</t>
        </is>
      </c>
      <c r="G19" s="8" t="inlineStr">
        <is>
          <t>Energy efficiency, renewable energy, carbon-free transport and environmental investments.</t>
        </is>
      </c>
      <c r="H19" s="8" t="inlineStr">
        <is>
          <t>40% SME and self-employed / 30% large for 2025 investments (assessment year 2026); 40% for all companies for 2026 investments</t>
        </is>
      </c>
      <c r="I19" s="9" t="n">
        <v>0.4</v>
      </c>
      <c r="J19" s="10" t="n">
        <v>1000</v>
      </c>
      <c r="K19" s="8" t="inlineStr">
        <is>
          <t>—</t>
        </is>
      </c>
      <c r="L19" s="8" t="inlineStr">
        <is>
          <t>EUR</t>
        </is>
      </c>
      <c r="M19" s="8" t="inlineStr">
        <is>
          <t>rien d'indiqué</t>
        </is>
      </c>
      <c r="N19" s="11" t="inlineStr">
        <is>
          <t>PERMANENT</t>
        </is>
      </c>
      <c r="O19" s="8" t="inlineStr">
        <is>
          <t>OPEN (permanent). A regional certificate attesting that the investment qualifies is required. Procedure: form 275U for companies, 276U for the self-employed.</t>
        </is>
      </c>
      <c r="P19" s="8" t="inlineStr">
        <is>
          <t>This thematic energy-efficiency track, not the 20% digital track, is the Belgian route for machine and energy monitoring. Mechanism is a deduction, so the cash value depends on your own tax rate.</t>
        </is>
      </c>
      <c r="Q19" s="12" t="inlineStr">
        <is>
          <t>https://www.vlaio.be/nl/subsidies-financiering/subsidiedatabank/maatregelen/investeringsaftrek</t>
        </is>
      </c>
    </row>
    <row r="20">
      <c r="A20" s="8" t="n">
        <v>19</v>
      </c>
      <c r="B20" s="8" t="inlineStr">
        <is>
          <t>Belgique (federal)</t>
        </is>
      </c>
      <c r="C20" s="8" t="inlineStr">
        <is>
          <t>Investeringsaftrek — digitale investeringen</t>
        </is>
      </c>
      <c r="D20" s="8" t="inlineStr">
        <is>
          <t>Increased basic deduction for digital investments</t>
        </is>
      </c>
      <c r="E20" s="8" t="inlineStr">
        <is>
          <t>FOD Financiën</t>
        </is>
      </c>
      <c r="F20" s="8" t="inlineStr">
        <is>
          <t>Déduction fiscale supplémentaire</t>
        </is>
      </c>
      <c r="G20" s="8" t="inlineStr">
        <is>
          <t>Four categories only: digital payment and invoicing systems; ICT security; accounting and financial management; customer acquisition and CRM.</t>
        </is>
      </c>
      <c r="H20" s="8" t="inlineStr">
        <is>
          <t>20%</t>
        </is>
      </c>
      <c r="I20" s="9" t="n">
        <v>0.2</v>
      </c>
      <c r="J20" s="10" t="n">
        <v>1000</v>
      </c>
      <c r="K20" s="8" t="inlineStr">
        <is>
          <t>—</t>
        </is>
      </c>
      <c r="L20" s="8" t="inlineStr">
        <is>
          <t>EUR</t>
        </is>
      </c>
      <c r="M20" s="8" t="inlineStr">
        <is>
          <t>rien d'indiqué</t>
        </is>
      </c>
      <c r="N20" s="11" t="inlineStr">
        <is>
          <t>PERMANENT</t>
        </is>
      </c>
      <c r="O20" s="8" t="inlineStr">
        <is>
          <t>OPEN (permanent).</t>
        </is>
      </c>
      <c r="P20" s="8" t="inlineStr">
        <is>
          <t>Scoping point: production monitoring and MES do not obviously sit in these four back-office, security and commercial categories. Listed so it is not claimed by mistake.</t>
        </is>
      </c>
      <c r="Q20" s="12" t="inlineStr">
        <is>
          <t>https://www.vlaio.be/nl/subsidies-financiering/subsidiedatabank/maatregelen/investeringsaftrek</t>
        </is>
      </c>
    </row>
    <row r="21">
      <c r="A21" s="8" t="n">
        <v>20</v>
      </c>
      <c r="B21" s="8" t="inlineStr">
        <is>
          <t>Belgique (Flanders)</t>
        </is>
      </c>
      <c r="C21" s="8" t="inlineStr">
        <is>
          <t>GREEN investeringssteun</t>
        </is>
      </c>
      <c r="D21" s="8" t="inlineStr">
        <is>
          <t>GREEN investment support</t>
        </is>
      </c>
      <c r="E21" s="8" t="inlineStr">
        <is>
          <t>VLAIO</t>
        </is>
      </c>
      <c r="F21" s="8" t="inlineStr">
        <is>
          <t>Subvention</t>
        </is>
      </c>
      <c r="G21" s="8" t="inlineStr">
        <is>
          <t>Engineering, investments and installation costs from third parties. Explicitly excluded: pre-study costs, infrastructure works, internal costs, operational costs.</t>
        </is>
      </c>
      <c r="H21" s="8" t="inlineStr">
        <is>
          <t>energy efficiency 30–40% SME / 20–30% large by eco-class; renewable energy 45–55% SME / 35–45% large</t>
        </is>
      </c>
      <c r="I21" s="9" t="n">
        <v>0.3</v>
      </c>
      <c r="J21" s="10" t="n">
        <v>50000</v>
      </c>
      <c r="K21" s="10" t="n">
        <v>1000000</v>
      </c>
      <c r="L21" s="8" t="inlineStr">
        <is>
          <t>EUR</t>
        </is>
      </c>
      <c r="M21" s="8" t="inlineStr">
        <is>
          <t>l'aide</t>
        </is>
      </c>
      <c r="N21" s="11" t="inlineStr">
        <is>
          <t>OUVERT</t>
        </is>
      </c>
      <c r="O21" s="8" t="inlineStr">
        <is>
          <t>OPEN — no 2026 deadline shown on the page read.</t>
        </is>
      </c>
      <c r="P21" s="8" t="inlineStr">
        <is>
          <t>Measuring, monitoring and control systems and software are NOT named among the eligible items on the page read. The minimum is a minimum investment; the maximum is per company over three years.</t>
        </is>
      </c>
      <c r="Q21" s="12" t="inlineStr">
        <is>
          <t>https://www.vlaio.be/nl/subsidies-financiering/green-investeringssteun/wat-is-het-steunpercentage-en-welke-kosten-worden-aanvaard</t>
        </is>
      </c>
    </row>
    <row r="22">
      <c r="A22" s="8" t="n">
        <v>21</v>
      </c>
      <c r="B22" s="8" t="inlineStr">
        <is>
          <t>Belgique (Flanders)</t>
        </is>
      </c>
      <c r="C22" s="8" t="inlineStr">
        <is>
          <t>Ecologiepremie+</t>
        </is>
      </c>
      <c r="D22" s="8" t="inlineStr">
        <is>
          <t>Ecology premium+</t>
        </is>
      </c>
      <c r="E22" s="8" t="inlineStr">
        <is>
          <t>VLAIO</t>
        </is>
      </c>
      <c r="F22" s="8" t="inlineStr">
        <is>
          <t>Subvention</t>
        </is>
      </c>
      <c r="G22" s="8" t="inlineStr">
        <is>
          <t>The 27 technologies on the Limitatieve Technologieënlijst, across cooling, transport, heat, water and miscellaneous. No metering or monitoring technology appears on the list as read. Installation costs are excluded unless specified for a given technology.</t>
        </is>
      </c>
      <c r="H22" s="8" t="inlineStr">
        <is>
          <t>varies per technology on the LTL — rates not stated on the pages read</t>
        </is>
      </c>
      <c r="I22" s="8" t="inlineStr">
        <is>
          <t>non précisé</t>
        </is>
      </c>
      <c r="J22" s="8" t="inlineStr">
        <is>
          <t>—</t>
        </is>
      </c>
      <c r="K22" s="10" t="n">
        <v>1000000</v>
      </c>
      <c r="L22" s="8" t="inlineStr">
        <is>
          <t>EUR</t>
        </is>
      </c>
      <c r="M22" s="8" t="inlineStr">
        <is>
          <t>l'aide</t>
        </is>
      </c>
      <c r="N22" s="11" t="inlineStr">
        <is>
          <t>OUVERT</t>
        </is>
      </c>
      <c r="O22" s="8" t="inlineStr">
        <is>
          <t>OPEN, rolling applications ("doorlopend").</t>
        </is>
      </c>
      <c r="P22" s="8" t="inlineStr">
        <is>
          <t>NOT VERIFIED: rates by technology and company size were not stated on the pages read. The maximum is per enterprise over three years.</t>
        </is>
      </c>
      <c r="Q22" s="12" t="inlineStr">
        <is>
          <t>https://www.vlaio.be/nl/subsidies-financiering/subsidiedatabank/ecologiepremie</t>
        </is>
      </c>
    </row>
    <row r="23">
      <c r="A23" s="8" t="n">
        <v>22</v>
      </c>
      <c r="B23" s="8" t="inlineStr">
        <is>
          <t>Belgique (Flanders)</t>
        </is>
      </c>
      <c r="C23" s="8" t="inlineStr">
        <is>
          <t>kmo-portefeuille</t>
        </is>
      </c>
      <c r="D23" s="8" t="inlineStr">
        <is>
          <t>SME portfolio</t>
        </is>
      </c>
      <c r="E23" s="8" t="inlineStr">
        <is>
          <t>VLAIO</t>
        </is>
      </c>
      <c r="F23" s="8" t="inlineStr">
        <is>
          <t>Subvention</t>
        </is>
      </c>
      <c r="G23" s="8" t="inlineStr">
        <is>
          <t>Training and advisory services only — not software licences and not hardware.</t>
        </is>
      </c>
      <c r="H23" s="8" t="inlineStr">
        <is>
          <t>30% small / 20% medium; 45% small / 35% medium for energy-efficiency and cybersecurity services</t>
        </is>
      </c>
      <c r="I23" s="9" t="n">
        <v>0.3</v>
      </c>
      <c r="J23" s="8" t="inlineStr">
        <is>
          <t>—</t>
        </is>
      </c>
      <c r="K23" s="10" t="n">
        <v>7500</v>
      </c>
      <c r="L23" s="8" t="inlineStr">
        <is>
          <t>EUR</t>
        </is>
      </c>
      <c r="M23" s="8" t="inlineStr">
        <is>
          <t>l'aide</t>
        </is>
      </c>
      <c r="N23" s="11" t="inlineStr">
        <is>
          <t>OUVERT</t>
        </is>
      </c>
      <c r="O23" s="8" t="inlineStr">
        <is>
          <t>OPEN but materially narrowed: from 1 February 2026 the ADVICE track is restricted to cybersecurity only. Training across all themes, including digitalisation and sustainability, remains eligible.</t>
        </is>
      </c>
      <c r="P23" s="8" t="inlineStr">
        <is>
          <t>The maximum is per year.</t>
        </is>
      </c>
      <c r="Q23" s="12" t="inlineStr">
        <is>
          <t>https://www.vlaio.be/nl/subsidies-financiering/kmo-portefeuille</t>
        </is>
      </c>
    </row>
    <row r="24">
      <c r="A24" s="8" t="n">
        <v>23</v>
      </c>
      <c r="B24" s="8" t="inlineStr">
        <is>
          <t>Belgique (Wallonia)</t>
        </is>
      </c>
      <c r="C24" s="8" t="inlineStr">
        <is>
          <t>Chèque « Maturité numérique »</t>
        </is>
      </c>
      <c r="D24" s="8" t="inlineStr">
        <is>
          <t>Digital maturity cheque</t>
        </is>
      </c>
      <c r="E24" s="8" t="inlineStr">
        <is>
          <t>SPW — chèques-entreprises</t>
        </is>
      </c>
      <c r="F24" s="8" t="inlineStr">
        <is>
          <t>Subvention</t>
        </is>
      </c>
      <c r="G24" s="8" t="inlineStr">
        <is>
          <t>Professional assistance to assess and improve digital processes, delivered by a labelled provider. Funds the provider’s work, not equipment.</t>
        </is>
      </c>
      <c r="H24" s="8" t="inlineStr">
        <is>
          <t>50%</t>
        </is>
      </c>
      <c r="I24" s="9" t="n">
        <v>0.5</v>
      </c>
      <c r="J24" s="8" t="inlineStr">
        <is>
          <t>—</t>
        </is>
      </c>
      <c r="K24" s="10" t="n">
        <v>50000</v>
      </c>
      <c r="L24" s="8" t="inlineStr">
        <is>
          <t>EUR</t>
        </is>
      </c>
      <c r="M24" s="8" t="inlineStr">
        <is>
          <t>l'aide</t>
        </is>
      </c>
      <c r="N24" s="11" t="inlineStr">
        <is>
          <t>OUVERT</t>
        </is>
      </c>
      <c r="O24" s="8" t="inlineStr">
        <is>
          <t>OPEN. The maximum is excluding VAT over a rolling three-year period.</t>
        </is>
      </c>
      <c r="P24" s="8" t="inlineStr">
        <is>
          <t>SMEs and self-employed with their main office in Wallonia, fewer than 250 employees. The cybersecurity cheque is 75% with the same €50,000 ceiling.</t>
        </is>
      </c>
      <c r="Q24" s="12" t="inlineStr">
        <is>
          <t>https://www.cheques-entreprises.be/cheques/</t>
        </is>
      </c>
    </row>
    <row r="25">
      <c r="A25" s="8" t="n">
        <v>24</v>
      </c>
      <c r="B25" s="8" t="inlineStr">
        <is>
          <t>Belgique (Wallonia)</t>
        </is>
      </c>
      <c r="C25" s="8" t="inlineStr">
        <is>
          <t>Chèques énergie (audit global, partiel, de suivi, étude de faisabilité)</t>
        </is>
      </c>
      <c r="D25" s="8" t="inlineStr">
        <is>
          <t>Energy cheques</t>
        </is>
      </c>
      <c r="E25" s="8" t="inlineStr">
        <is>
          <t>SPW — chèques-entreprises</t>
        </is>
      </c>
      <c r="F25" s="8" t="inlineStr">
        <is>
          <t>Subvention</t>
        </is>
      </c>
      <c r="G25" s="8" t="inlineStr">
        <is>
          <t>Labelled providers’ audit and feasibility work; not equipment purchase.</t>
        </is>
      </c>
      <c r="H25" s="8" t="inlineStr">
        <is>
          <t>75%</t>
        </is>
      </c>
      <c r="I25" s="9" t="n">
        <v>0.75</v>
      </c>
      <c r="J25" s="8" t="inlineStr">
        <is>
          <t>—</t>
        </is>
      </c>
      <c r="K25" s="10" t="n">
        <v>8000</v>
      </c>
      <c r="L25" s="8" t="inlineStr">
        <is>
          <t>EUR</t>
        </is>
      </c>
      <c r="M25" s="8" t="inlineStr">
        <is>
          <t>l'aide</t>
        </is>
      </c>
      <c r="N25" s="11" t="inlineStr">
        <is>
          <t>OUVERT</t>
        </is>
      </c>
      <c r="O25" s="8" t="inlineStr">
        <is>
          <t>OPEN. Maxima over a rolling three-year period, excluding VAT.</t>
        </is>
      </c>
      <c r="P25" s="8" t="inlineStr">
        <is>
          <t>The maximum shown is the audit global ceiling (€8,000). Audit partiel €5,000; audit de suivi annuel €2,000; étude de faisabilité €5,000.</t>
        </is>
      </c>
      <c r="Q25" s="12" t="inlineStr">
        <is>
          <t>https://www.cheques-entreprises.be/cheques/</t>
        </is>
      </c>
    </row>
    <row r="26">
      <c r="A26" s="8" t="n">
        <v>25</v>
      </c>
      <c r="B26" s="8" t="inlineStr">
        <is>
          <t>Autriche</t>
        </is>
      </c>
      <c r="C26" s="8" t="inlineStr">
        <is>
          <t>UFI – Energiesparmaßnahmen (Umweltförderung im Inland)</t>
        </is>
      </c>
      <c r="D26" s="8" t="inlineStr">
        <is>
          <t>Energy-saving measures in enterprises</t>
        </is>
      </c>
      <c r="E26" s="8" t="inlineStr">
        <is>
          <t>Kommunalkredit Public Consulting / BMK</t>
        </is>
      </c>
      <c r="F26" s="8" t="inlineStr">
        <is>
          <t>Subvention</t>
        </is>
      </c>
      <c r="G26" s="8" t="inlineStr">
        <is>
          <t>Efficiency improvements to industrial plant and processes. Eligible components explicitly include "Mess-, Steuerungs- und Regelungstechnik" alongside heat exchangers, heat pumps, free cooling, buffer storage, pumps, motors, compressors and frequency converters.</t>
        </is>
      </c>
      <c r="H26" s="8" t="inlineStr">
        <is>
          <t>15% large / 20% medium / 25% small for projects up to €150,000; 30% of the Förderungsbasis above €150,000; +5% for EMAS-certified companies, max €10,000</t>
        </is>
      </c>
      <c r="I26" s="9" t="n">
        <v>0.25</v>
      </c>
      <c r="J26" s="10" t="n">
        <v>10000</v>
      </c>
      <c r="K26" s="10" t="n">
        <v>4500000</v>
      </c>
      <c r="L26" s="8" t="inlineStr">
        <is>
          <t>EUR</t>
        </is>
      </c>
      <c r="M26" s="8" t="inlineStr">
        <is>
          <t>l'aide</t>
        </is>
      </c>
      <c r="N26" s="11" t="inlineStr">
        <is>
          <t>OUVERT</t>
        </is>
      </c>
      <c r="O26" s="8" t="inlineStr">
        <is>
          <t>OPEN (Infoblatt version 04/2026). Investment must be at least €10,000 and below €1.0 million. Minimum CO₂ saving 4 tonnes a year.</t>
        </is>
      </c>
      <c r="P26" s="8" t="inlineStr">
        <is>
          <t>Caveat: stand-alone Messtechnik, energy-management systems, monitoring, sensors and software are NOT listed as free-standing eligible measures — they qualify as MSR technology integrated into an eligible efficiency measure.</t>
        </is>
      </c>
      <c r="Q26" s="12" t="inlineStr">
        <is>
          <t>https://www.umweltfoerderung.at/fileadmin/user_upload/umweltfoerderung/betriebe/Energiesparen_in_Betrieben/UFI_Standardfall_Infoblatt_ENERGSPA.pdf</t>
        </is>
      </c>
    </row>
    <row r="27">
      <c r="A27" s="8" t="n">
        <v>26</v>
      </c>
      <c r="B27" s="8" t="inlineStr">
        <is>
          <t>Autriche</t>
        </is>
      </c>
      <c r="C27" s="8" t="inlineStr">
        <is>
          <t>Energiemanagement – Flexibilisierung im Verteilnetz (Betriebe)</t>
        </is>
      </c>
      <c r="D27" s="8" t="inlineStr">
        <is>
          <t>Energy management – distribution-grid flexibility</t>
        </is>
      </c>
      <c r="E27" s="8" t="inlineStr">
        <is>
          <t>Kommunalkredit Public Consulting / Klima- und Energiefonds</t>
        </is>
      </c>
      <c r="F27" s="8" t="inlineStr">
        <is>
          <t>Subvention</t>
        </is>
      </c>
      <c r="G27" s="8" t="inlineStr">
        <is>
          <t>Planning, purchase, installation and configuration of communication-capable, automated energy-management systems controlling generators, loads, storage and electrical equipment, to identify efficiency opportunities and respond to market and grid signals. The closest thing in Austria to a dedicated energy-management-system grant.</t>
        </is>
      </c>
      <c r="H27" s="8" t="inlineStr">
        <is>
          <t>rate not stated on the page read</t>
        </is>
      </c>
      <c r="I27" s="8" t="inlineStr">
        <is>
          <t>non précisé</t>
        </is>
      </c>
      <c r="J27" s="8" t="inlineStr">
        <is>
          <t>non précisé</t>
        </is>
      </c>
      <c r="K27" s="8" t="inlineStr">
        <is>
          <t>non précisé</t>
        </is>
      </c>
      <c r="L27" s="8" t="inlineStr">
        <is>
          <t>EUR</t>
        </is>
      </c>
      <c r="M27" s="8" t="inlineStr">
        <is>
          <t>rien d'indiqué</t>
        </is>
      </c>
      <c r="N27" s="11" t="inlineStr">
        <is>
          <t>OUVERT</t>
        </is>
      </c>
      <c r="O27" s="8" t="inlineStr">
        <is>
          <t>OPEN to 15 April 2027, 12:00. Non-repayable grant.</t>
        </is>
      </c>
      <c r="P27" s="8" t="inlineStr">
        <is>
          <t>NOT VERIFIED: the funding rate and the minimum and maximum amounts were not stated on the page — the Leitfaden must be read. Applicants need low-voltage grid connections (network levels 6–7).</t>
        </is>
      </c>
      <c r="Q27" s="12" t="inlineStr">
        <is>
          <t>https://www.umweltfoerderung.at/betriebe/energiemanagement-fuer-betriebe</t>
        </is>
      </c>
    </row>
    <row r="28">
      <c r="A28" s="8" t="n">
        <v>27</v>
      </c>
      <c r="B28" s="8" t="inlineStr">
        <is>
          <t>Autriche</t>
        </is>
      </c>
      <c r="C28" s="8" t="inlineStr">
        <is>
          <t>Energieeffizienz-Ausschreibung Juli 2026 (UFI)</t>
        </is>
      </c>
      <c r="D28" s="8" t="inlineStr">
        <is>
          <t>Energy-efficiency tender, July 2026</t>
        </is>
      </c>
      <c r="E28" s="8" t="inlineStr">
        <is>
          <t>Kommunalkredit Public Consulting</t>
        </is>
      </c>
      <c r="F28" s="8" t="inlineStr">
        <is>
          <t>Subvention</t>
        </is>
      </c>
      <c r="G28" s="8" t="inlineStr">
        <is>
          <t>End-energy-efficiency improvements in existing commercial and industrial facilities: process efficiency, heat recovery, waste-heat heat pumps, heating optimisation, free cooling.</t>
        </is>
      </c>
      <c r="H28" s="8" t="inlineStr">
        <is>
          <t>not stated on the page read</t>
        </is>
      </c>
      <c r="I28" s="8" t="inlineStr">
        <is>
          <t>non précisé</t>
        </is>
      </c>
      <c r="J28" s="10" t="n">
        <v>1000000</v>
      </c>
      <c r="K28" s="8" t="inlineStr">
        <is>
          <t>non précisé</t>
        </is>
      </c>
      <c r="L28" s="8" t="inlineStr">
        <is>
          <t>EUR</t>
        </is>
      </c>
      <c r="M28" s="8" t="inlineStr">
        <is>
          <t>rien d'indiqué</t>
        </is>
      </c>
      <c r="N28" s="11" t="inlineStr">
        <is>
          <t>OUVERT</t>
        </is>
      </c>
      <c r="O28" s="8" t="inlineStr">
        <is>
          <t>OPEN to 12 October 2026, 12:00. Minimum investment €1.0 million and minimum saving 1.0 GWh a year.</t>
        </is>
      </c>
      <c r="P28" s="8" t="inlineStr">
        <is>
          <t>Out of range for a €30–300k monitoring ticket on its own. NOT VERIFIED: funding rate and maxima were not stated on the page read.</t>
        </is>
      </c>
      <c r="Q28" s="12" t="inlineStr">
        <is>
          <t>https://www.umweltfoerderung.at/betriebe/energieeffizienz-2-2026</t>
        </is>
      </c>
    </row>
    <row r="29">
      <c r="A29" s="8" t="n">
        <v>28</v>
      </c>
      <c r="B29" s="8" t="inlineStr">
        <is>
          <t>Autriche</t>
        </is>
      </c>
      <c r="C29" s="8" t="inlineStr">
        <is>
          <t>KMU.DIGITAL</t>
        </is>
      </c>
      <c r="D29" s="8" t="inlineStr">
        <is>
          <t>SME digital</t>
        </is>
      </c>
      <c r="E29" s="8" t="inlineStr">
        <is>
          <t>aws / BMWET</t>
        </is>
      </c>
      <c r="F29" s="8" t="inlineStr">
        <is>
          <t>Aucun — clos ou abrogé</t>
        </is>
      </c>
      <c r="G29" s="8" t="inlineStr">
        <is>
          <t>—</t>
        </is>
      </c>
      <c r="H29" s="8" t="inlineStr">
        <is>
          <t>—</t>
        </is>
      </c>
      <c r="I29" s="8" t="inlineStr">
        <is>
          <t>non précisé</t>
        </is>
      </c>
      <c r="J29" s="8" t="inlineStr">
        <is>
          <t>—</t>
        </is>
      </c>
      <c r="K29" s="8" t="inlineStr">
        <is>
          <t>—</t>
        </is>
      </c>
      <c r="L29" s="8" t="inlineStr">
        <is>
          <t>EUR</t>
        </is>
      </c>
      <c r="M29" s="8" t="inlineStr">
        <is>
          <t>rien d'indiqué</t>
        </is>
      </c>
      <c r="N29" s="11" t="inlineStr">
        <is>
          <t>TERMINÉ</t>
        </is>
      </c>
      <c r="O29" s="8" t="inlineStr">
        <is>
          <t>BUDGET EXHAUSTED and discontinued: "Das Budget von KMU.DIGITAL 4.0 ist vollständig ausgeschöpft" and the programme will not be continued from 2027 because of federal budget consolidation.</t>
        </is>
      </c>
      <c r="P29" s="8" t="inlineStr">
        <is>
          <t>Do not build Austrian content or a budget around it. Point prospects at the UFI schemes instead. €35 million was allocated for 2024–2026.</t>
        </is>
      </c>
      <c r="Q29" s="12" t="inlineStr">
        <is>
          <t>https://www.kmudigital.at/</t>
        </is>
      </c>
    </row>
    <row r="30">
      <c r="A30" s="8" t="n">
        <v>29</v>
      </c>
      <c r="B30" s="8" t="inlineStr">
        <is>
          <t>Suède</t>
        </is>
      </c>
      <c r="C30" s="8" t="inlineStr">
        <is>
          <t>Klimatklivet</t>
        </is>
      </c>
      <c r="D30" s="8" t="inlineStr">
        <is>
          <t>The climate leap</t>
        </is>
      </c>
      <c r="E30" s="8" t="inlineStr">
        <is>
          <t>Naturvårdsverket</t>
        </is>
      </c>
      <c r="F30" s="8" t="inlineStr">
        <is>
          <t>Subvention</t>
        </is>
      </c>
      <c r="G30" s="8" t="inlineStr">
        <is>
          <t>Local climate investments under Förordning (2015:517) and GBER Chapter 1 and Articles 36–41, 46–49, 56 and 56a–c. Whether control, monitoring or measuring systems and software are eligible was not stated on the pages read.</t>
        </is>
      </c>
      <c r="H30" s="8" t="inlineStr">
        <is>
          <t>aid intensity not stated on the pages read; de minimis awards capped at €300,000 over three years</t>
        </is>
      </c>
      <c r="I30" s="8" t="inlineStr">
        <is>
          <t>non précisé</t>
        </is>
      </c>
      <c r="J30" s="8" t="inlineStr">
        <is>
          <t>non précisé</t>
        </is>
      </c>
      <c r="K30" s="8" t="inlineStr">
        <is>
          <t>non précisé</t>
        </is>
      </c>
      <c r="L30" s="8" t="inlineStr">
        <is>
          <t>EUR</t>
        </is>
      </c>
      <c r="M30" s="8" t="inlineStr">
        <is>
          <t>rien d'indiqué</t>
        </is>
      </c>
      <c r="N30" s="11" t="inlineStr">
        <is>
          <t>CLOS</t>
        </is>
      </c>
      <c r="O30" s="8" t="inlineStr">
        <is>
          <t>The 2026 open rounds closed on 4 September 2026. Next open round (preliminary): 22 February – 5 March 2027.</t>
        </is>
      </c>
      <c r="P30" s="8" t="inlineStr">
        <is>
          <t>NOT VERIFIED: maximum aid intensity by company size, minimum and maximum grants, and the eligibility of monitoring systems. Do not quote a Swedish aid intensity without a further source.</t>
        </is>
      </c>
      <c r="Q30" s="12" t="inlineStr">
        <is>
          <t>https://www.naturvardsverket.se/amnesomraden/klimatomstallningen/klimatklivet/klimatklivets-ansokningsomgangar/</t>
        </is>
      </c>
    </row>
    <row r="31">
      <c r="A31" s="8" t="n">
        <v>30</v>
      </c>
      <c r="B31" s="8" t="inlineStr">
        <is>
          <t>Suède</t>
        </is>
      </c>
      <c r="C31" s="8" t="inlineStr">
        <is>
          <t>Energisteget / energikartläggningsstöd</t>
        </is>
      </c>
      <c r="D31" s="8" t="inlineStr">
        <is>
          <t>Energy step / energy-audit support</t>
        </is>
      </c>
      <c r="E31" s="8" t="inlineStr">
        <is>
          <t>Energimyndigheten</t>
        </is>
      </c>
      <c r="F31" s="8" t="inlineStr">
        <is>
          <t>Aucun — clos ou abrogé</t>
        </is>
      </c>
      <c r="G31" s="8" t="inlineStr">
        <is>
          <t>—</t>
        </is>
      </c>
      <c r="H31" s="8" t="inlineStr">
        <is>
          <t>—</t>
        </is>
      </c>
      <c r="I31" s="8" t="inlineStr">
        <is>
          <t>non précisé</t>
        </is>
      </c>
      <c r="J31" s="8" t="inlineStr">
        <is>
          <t>—</t>
        </is>
      </c>
      <c r="K31" s="8" t="inlineStr">
        <is>
          <t>—</t>
        </is>
      </c>
      <c r="L31" s="8" t="inlineStr">
        <is>
          <t>EUR</t>
        </is>
      </c>
      <c r="M31" s="8" t="inlineStr">
        <is>
          <t>rien d'indiqué</t>
        </is>
      </c>
      <c r="N31" s="11" t="inlineStr">
        <is>
          <t>NON VÉRIFIÉ</t>
        </is>
      </c>
      <c r="O31" s="8" t="inlineStr">
        <is>
          <t>Both Energimyndigheten URLs returned 404 on 22 September 2026. APPEAR DISCONTINUED — presumed closed, not confirmed closed.</t>
        </is>
      </c>
      <c r="P31" s="8" t="inlineStr">
        <is>
          <t>Confirm with Energimyndigheten before relying on it either way. The open calls read on the agency’s own list on 22 September 2026 were all in energy preparedness, heavy-vehicle charging and academic research — none relevant to factory monitoring.</t>
        </is>
      </c>
      <c r="Q31" s="12" t="inlineStr">
        <is>
          <t>https://www.energimyndigheten.se/utlysningar/</t>
        </is>
      </c>
    </row>
    <row r="32">
      <c r="A32" s="8" t="n">
        <v>31</v>
      </c>
      <c r="B32" s="8" t="inlineStr">
        <is>
          <t>Danemark</t>
        </is>
      </c>
      <c r="C32" s="8" t="inlineStr">
        <is>
          <t>Erhvervspuljen (Erhvervstilskud til energieffektiviseringer)</t>
        </is>
      </c>
      <c r="D32" s="8" t="inlineStr">
        <is>
          <t>Business pool for energy efficiency and CO₂ reduction</t>
        </is>
      </c>
      <c r="E32" s="8" t="inlineStr">
        <is>
          <t>Energistyrelsen</t>
        </is>
      </c>
      <c r="F32" s="8" t="inlineStr">
        <is>
          <t>Subvention</t>
        </is>
      </c>
      <c r="G32" s="8" t="inlineStr">
        <is>
          <t>External advisory services, necessary installation components and labour, for documented energy savings. Beneficiaries are non-public companies carrying out energy-saving projects.</t>
        </is>
      </c>
      <c r="H32" s="8" t="inlineStr">
        <is>
          <t>up to 60% (statens-tilskudspuljer.dk) or up to 50% (Virksomhedsguiden) — official sources disagree. The grant is calculated at DKK 1,000 per tonne of CO₂ or 20 øre per kWh saved, ×1.25 for fossil conversion</t>
        </is>
      </c>
      <c r="I32" s="9" t="n">
        <v>0.5</v>
      </c>
      <c r="J32" s="8" t="inlineStr">
        <is>
          <t>—</t>
        </is>
      </c>
      <c r="K32" s="8" t="inlineStr">
        <is>
          <t>non précisé</t>
        </is>
      </c>
      <c r="L32" s="8" t="inlineStr">
        <is>
          <t>DKK</t>
        </is>
      </c>
      <c r="M32" s="8" t="inlineStr">
        <is>
          <t>rien d'indiqué</t>
        </is>
      </c>
      <c r="N32" s="11" t="inlineStr">
        <is>
          <t>NON VÉRIFIÉ</t>
        </is>
      </c>
      <c r="O32" s="8" t="inlineStr">
        <is>
          <t>The official portal shows the pool reopening on 2 March 2026, but the same passage also refers to closing "no later than November 2025" — internally inconsistent as read. The 2026 round status is UNCLEAR. Energistyrelsen’s own site could not be fetched (robots.txt timeout).</t>
        </is>
      </c>
      <c r="P32" s="8" t="inlineStr">
        <is>
          <t>CONFLICT: 60% versus 50% aid intensity, both on official Danish government portals — unresolved. The Budget sheet uses the lower figure (50%); change it if your own case documentation says otherwise. Total pool about DKK 3.5bn across 2020–2029; Virksomhedsguiden cites a maximum of DKK 112 million per applicant. Because the grant is computed per kWh or tonne saved, a monitoring project must be tied to a quantified, documented saving.</t>
        </is>
      </c>
      <c r="Q32" s="12" t="inlineStr">
        <is>
          <t>https://www.statens-tilskudspuljer.dk/klima-energi-og-forsyningsministeriet/energistyrelsen/20</t>
        </is>
      </c>
    </row>
    <row r="33">
      <c r="A33" s="8" t="n">
        <v>32</v>
      </c>
      <c r="B33" s="8" t="inlineStr">
        <is>
          <t>Danemark</t>
        </is>
      </c>
      <c r="C33" s="8" t="inlineStr">
        <is>
          <t>SMV:Digital (rådgivertilskud)</t>
        </is>
      </c>
      <c r="D33" s="8" t="inlineStr">
        <is>
          <t>SME Digital advisory grant</t>
        </is>
      </c>
      <c r="E33" s="8" t="inlineStr">
        <is>
          <t>Erhvervsstyrelsen / Virksomhedsguiden</t>
        </is>
      </c>
      <c r="F33" s="8" t="inlineStr">
        <is>
          <t>Subvention</t>
        </is>
      </c>
      <c r="G33" s="8" t="inlineStr">
        <is>
          <t>Advisory services only — analysing, preparing, planning or following up. Technology purchases, licences and implementation work are NOT eligible.</t>
        </is>
      </c>
      <c r="H33" s="8" t="inlineStr">
        <is>
          <t>50% (1:1 co-financing)</t>
        </is>
      </c>
      <c r="I33" s="9" t="n">
        <v>0.5</v>
      </c>
      <c r="J33" s="8" t="inlineStr">
        <is>
          <t>—</t>
        </is>
      </c>
      <c r="K33" s="10" t="n">
        <v>150000</v>
      </c>
      <c r="L33" s="8" t="inlineStr">
        <is>
          <t>DKK</t>
        </is>
      </c>
      <c r="M33" s="8" t="inlineStr">
        <is>
          <t>l'aide</t>
        </is>
      </c>
      <c r="N33" s="11" t="inlineStr">
        <is>
          <t>OUVERT</t>
        </is>
      </c>
      <c r="O33" s="8" t="inlineStr">
        <is>
          <t>Next round 9 November 2026 09:00 – 16 November 2026 23:55. DKK 15 million, supporting roughly 150 companies.</t>
        </is>
      </c>
      <c r="P33" s="8" t="inlineStr">
        <is>
          <t>Maximum DKK 50,000 for cybersecurity, digital marketing and simple ERP. Maximum eligible expense DKK 300,000. Eligibility: at least 2 full-time equivalents; SME definition applies.</t>
        </is>
      </c>
      <c r="Q33" s="12" t="inlineStr">
        <is>
          <t>https://virksomhedsguiden.dk/content/ydelser/digitalisering-raadgivertilskud/00f2ddc0-76bb-4cb8-b15c-989ed1228c3d/</t>
        </is>
      </c>
    </row>
    <row r="34">
      <c r="A34" s="8" t="n">
        <v>33</v>
      </c>
      <c r="B34" s="8" t="inlineStr">
        <is>
          <t>Finlande</t>
        </is>
      </c>
      <c r="C34" s="8" t="inlineStr">
        <is>
          <t>Energiatuki</t>
        </is>
      </c>
      <c r="D34" s="8" t="inlineStr">
        <is>
          <t>Energy aid</t>
        </is>
      </c>
      <c r="E34" s="8" t="inlineStr">
        <is>
          <t>Business Finland</t>
        </is>
      </c>
      <c r="F34" s="8" t="inlineStr">
        <is>
          <t>Subvention</t>
        </is>
      </c>
      <c r="G34" s="8" t="inlineStr">
        <is>
          <t>Energy-efficiency and renewable-energy investments, and audits and surveys. Applicants of all sizes; residential apartment buildings, farms, fishing companies and state-funded organisations are excluded.</t>
        </is>
      </c>
      <c r="H34" s="8" t="inlineStr">
        <is>
          <t>energy efficiency 20% inside an energiatehokkuussopimus, 25% via an ESCO, 15% without an agreement; renewable energy typically 15–30%; Motiva-type audits 50% with an agreement, 40% without; in-depth surveys 40%</t>
        </is>
      </c>
      <c r="I34" s="9" t="n">
        <v>0.15</v>
      </c>
      <c r="J34" s="10" t="n">
        <v>10000</v>
      </c>
      <c r="K34" s="10" t="n">
        <v>5000000</v>
      </c>
      <c r="L34" s="8" t="inlineStr">
        <is>
          <t>EUR</t>
        </is>
      </c>
      <c r="M34" s="8" t="inlineStr">
        <is>
          <t>coût éligible</t>
        </is>
      </c>
      <c r="N34" s="11" t="inlineStr">
        <is>
          <t>OUVERT</t>
        </is>
      </c>
      <c r="O34" s="8" t="inlineStr">
        <is>
          <t>OPEN, continuous application ("jatkuva haku"). No 2026 deadline.</t>
        </is>
      </c>
      <c r="P34" s="8" t="inlineStr">
        <is>
          <t>The minimum and maximum are the project size for an energy-efficiency investment. NOT VERIFIED: whether metering and monitoring hardware and software are eligible as a stand-alone energy-efficiency investment — the page did not itemise eligible costs. Signing the energiatehokkuussopimus or structuring the deal as an ESCO contract is worth 5 to 10 points of aid intensity.</t>
        </is>
      </c>
      <c r="Q34" s="12" t="inlineStr">
        <is>
          <t>https://www.businessfinland.fi/suomalaisille-asiakkaille/palvelut/rahoitus/energiatuki</t>
        </is>
      </c>
    </row>
    <row r="35">
      <c r="A35" s="8" t="n">
        <v>34</v>
      </c>
      <c r="B35" s="8" t="inlineStr">
        <is>
          <t>Suisse</t>
        </is>
      </c>
      <c r="C35" s="8" t="inlineStr">
        <is>
          <t>ProKilowatt — Programme</t>
        </is>
      </c>
      <c r="D35" s="8" t="inlineStr">
        <is>
          <t>ProKilowatt, programme route</t>
        </is>
      </c>
      <c r="E35" s="8" t="inlineStr">
        <is>
          <t>Swiss Federal Office of Energy (SFOE/BFE)</t>
        </is>
      </c>
      <c r="F35" s="8" t="inlineStr">
        <is>
          <t>Subvention</t>
        </is>
      </c>
      <c r="G35" s="8" t="inlineStr">
        <is>
          <t>Efficiency programmes submitted by engineering firms and industry associations rather than by an individual factory.</t>
        </is>
      </c>
      <c r="H35" s="8" t="inlineStr">
        <is>
          <t>max 30% of investment costs</t>
        </is>
      </c>
      <c r="I35" s="9" t="n">
        <v>0.3</v>
      </c>
      <c r="J35" s="10" t="n">
        <v>150000</v>
      </c>
      <c r="K35" s="10" t="n">
        <v>3000000</v>
      </c>
      <c r="L35" s="8" t="inlineStr">
        <is>
          <t>CHF</t>
        </is>
      </c>
      <c r="M35" s="8" t="inlineStr">
        <is>
          <t>coût éligible</t>
        </is>
      </c>
      <c r="N35" s="11" t="inlineStr">
        <is>
          <t>CLOS</t>
        </is>
      </c>
      <c r="O35" s="8" t="inlineStr">
        <is>
          <t>The 2026 programme deadline was 1 May 2026. Budget at least CHF 30m; the overall ProKilowatt budget is CHF 70m a year.</t>
        </is>
      </c>
      <c r="P35" s="8" t="inlineStr">
        <is>
          <t>The 2026 programme conditions document, as read, EXCLUDES lighting measures, new-build and replacement buildings, "systems management installation" (Leittechnik / building automation), fuel substitution with non-renewables, and measures already implemented before approval. The precise scope of the systems-management exclusion matters directly for a monitoring vendor and should be confirmed in the German original. Swiss cantonal programmes and the CO₂-levy-exemption / target-agreement route were not researched — a genuine gap.</t>
        </is>
      </c>
      <c r="Q35" s="12" t="inlineStr">
        <is>
          <t>https://pubdb.bfe.admin.ch/de/publication/download/12353</t>
        </is>
      </c>
    </row>
    <row r="36">
      <c r="A36" s="8" t="n">
        <v>35</v>
      </c>
      <c r="B36" s="8" t="inlineStr">
        <is>
          <t>Suisse</t>
        </is>
      </c>
      <c r="C36" s="8" t="inlineStr">
        <is>
          <t>ProKilowatt — Projekte</t>
        </is>
      </c>
      <c r="D36" s="8" t="inlineStr">
        <is>
          <t>ProKilowatt, project route</t>
        </is>
      </c>
      <c r="E36" s="8" t="inlineStr">
        <is>
          <t>Swiss Federal Office of Energy (SFOE/BFE)</t>
        </is>
      </c>
      <c r="F36" s="8" t="inlineStr">
        <is>
          <t>Subvention</t>
        </is>
      </c>
      <c r="G36" s="8" t="inlineStr">
        <is>
          <t>Individual efficiency projects submitted through the competitive tender.</t>
        </is>
      </c>
      <c r="H36" s="8" t="inlineStr">
        <is>
          <t>not stated on the SFOE page</t>
        </is>
      </c>
      <c r="I36" s="8" t="inlineStr">
        <is>
          <t>non précisé</t>
        </is>
      </c>
      <c r="J36" s="8" t="inlineStr">
        <is>
          <t>non précisé</t>
        </is>
      </c>
      <c r="K36" s="10" t="n">
        <v>6000000</v>
      </c>
      <c r="L36" s="8" t="inlineStr">
        <is>
          <t>CHF</t>
        </is>
      </c>
      <c r="M36" s="8" t="inlineStr">
        <is>
          <t>l'aide</t>
        </is>
      </c>
      <c r="N36" s="11" t="inlineStr">
        <is>
          <t>OUVERT</t>
        </is>
      </c>
      <c r="O36" s="8" t="inlineStr">
        <is>
          <t>Submission window 3 November 2025 – 1 November 2026.</t>
        </is>
      </c>
      <c r="P36" s="8" t="inlineStr">
        <is>
          <t>NOT VERIFIED: the project-route funding rate. The 30% figure belongs to the programme route in the row above, not to this one — do not carry it across.</t>
        </is>
      </c>
      <c r="Q36" s="12" t="inlineStr">
        <is>
          <t>https://www.bfe.admin.ch/bfe/en/home/promotion/energy-efficiency/competitive-calls-for-tenders-prokilowatt.html/</t>
        </is>
      </c>
    </row>
    <row r="37">
      <c r="A37" s="8" t="n">
        <v>36</v>
      </c>
      <c r="B37" s="8" t="inlineStr">
        <is>
          <t>Türkiye</t>
        </is>
      </c>
      <c r="C37" s="8" t="inlineStr">
        <is>
          <t>KOBİ Dijital Dönüşüm Destek Programı</t>
        </is>
      </c>
      <c r="D37" s="8" t="inlineStr">
        <is>
          <t>SME digital transformation support</t>
        </is>
      </c>
      <c r="E37" s="8" t="inlineStr">
        <is>
          <t>KOSGEB (EBRD-funded)</t>
        </is>
      </c>
      <c r="F37" s="8" t="inlineStr">
        <is>
          <t>Prêt — intérêts pris en charge</t>
        </is>
      </c>
      <c r="G37" s="8" t="inlineStr">
        <is>
          <t>Machinery, equipment, software and hardware — new items only. NACE Section C (manufacturing) only; micro enterprises are excluded.</t>
        </is>
      </c>
      <c r="H37" s="8" t="inlineStr">
        <is>
          <t>KOSGEB pays the interest on a partner-bank loan, non-repayable; the loan itself is repayable</t>
        </is>
      </c>
      <c r="I37" s="8" t="inlineStr">
        <is>
          <t>non précisé</t>
        </is>
      </c>
      <c r="J37" s="10" t="n">
        <v>1000000</v>
      </c>
      <c r="K37" s="10" t="n">
        <v>20000000</v>
      </c>
      <c r="L37" s="8" t="inlineStr">
        <is>
          <t>TRY</t>
        </is>
      </c>
      <c r="M37" s="8" t="inlineStr">
        <is>
          <t>le prêt ou l'investissement</t>
        </is>
      </c>
      <c r="N37" s="11" t="inlineStr">
        <is>
          <t>OUVERT</t>
        </is>
      </c>
      <c r="O37" s="8" t="inlineStr">
        <is>
          <t>ACTIVE. Listed under active supports; application form revision dated 11.05.2026. Maximum credit term 36 months with an optional 6-month grace period; programme period 24 months. Partner banks: TEB, İş Bankası, Yapı Kredi.</t>
        </is>
      </c>
      <c r="P37" s="8" t="inlineStr">
        <is>
          <t>The gate that matters: an approved digital-transformation maturity assessment report is mandatory before financing — TÜSSİDE DDX or MEXT SIRI. Financial tests: positive equity in the last fiscal year, and positive operating profit in at least one of the last three. Excluded activities follow the EBRD unsuitable-sectors list. There is no aid intensity to model — the benefit is the interest avoided.</t>
        </is>
      </c>
      <c r="Q37" s="12" t="inlineStr">
        <is>
          <t>https://www.kosgeb.gov.tr/site/tr/genel/destekdetay/9144/kobi-dijital-donusum-destek-programi</t>
        </is>
      </c>
    </row>
    <row r="38">
      <c r="A38" s="8" t="n">
        <v>37</v>
      </c>
      <c r="B38" s="8" t="inlineStr">
        <is>
          <t>Türkiye</t>
        </is>
      </c>
      <c r="C38" s="8" t="inlineStr">
        <is>
          <t>Kapasite Geliştirme Destek Programı</t>
        </is>
      </c>
      <c r="D38" s="8" t="inlineStr">
        <is>
          <t>Capacity development support programme</t>
        </is>
      </c>
      <c r="E38" s="8" t="inlineStr">
        <is>
          <t>KOSGEB</t>
        </is>
      </c>
      <c r="F38" s="8" t="inlineStr">
        <is>
          <t>Prêt — intérêts pris en charge</t>
        </is>
      </c>
      <c r="G38" s="8" t="inlineStr">
        <is>
          <t>Personnel, machinery, software, services (training, consultancy, certification, test, marketing, design, intellectual property) and working capital. Eligible NACE: C, 61, 62, 63, 72.</t>
        </is>
      </c>
      <c r="H38" s="8" t="inlineStr">
        <is>
          <t>non-repayable 20-point financing support on a bank loan, plus a non-repayable element of 1,000,000 TL</t>
        </is>
      </c>
      <c r="I38" s="8" t="inlineStr">
        <is>
          <t>non précisé</t>
        </is>
      </c>
      <c r="J38" s="8" t="inlineStr">
        <is>
          <t>—</t>
        </is>
      </c>
      <c r="K38" s="10" t="n">
        <v>20000000</v>
      </c>
      <c r="L38" s="8" t="inlineStr">
        <is>
          <t>TRY</t>
        </is>
      </c>
      <c r="M38" s="8" t="inlineStr">
        <is>
          <t>le prêt ou l'investissement</t>
        </is>
      </c>
      <c r="N38" s="11" t="inlineStr">
        <is>
          <t>CLOS</t>
        </is>
      </c>
      <c r="O38" s="8" t="inlineStr">
        <is>
          <t>ACTIVE programme, window closed. 2026 Period 3 ran 22 August – 15 September 2026; Period 1 ran 3–28 February and Period 2 6–30 June. A further window is expected but was not announced as at 22 September 2026.</t>
        </is>
      </c>
      <c r="P38" s="8" t="inlineStr">
        <is>
          <t>The "20 points" is a reduction in the loan rate, not an aid intensity, so the Budget sheet cannot model it as a rate; use the 1,000,000 TL non-repayable element instead. Credit ceiling 30,000,000 TL for the defence, aviation and space supplier track (EYDEP-A 30m, B 27.5m, C 25m). Gate: the applicant must be classified "hızlı büyüyen" (fast-growing). In 2025, 2,440 enterprises accessed 38.4 billion TL through this programme.</t>
        </is>
      </c>
      <c r="Q38" s="12" t="inlineStr">
        <is>
          <t>https://www.kosgeb.gov.tr/site/tr/genel/destekdetay/9200/kapasite-gelistirme-destek-programi</t>
        </is>
      </c>
    </row>
    <row r="39">
      <c r="A39" s="8" t="n">
        <v>38</v>
      </c>
      <c r="B39" s="8" t="inlineStr">
        <is>
          <t>Türkiye</t>
        </is>
      </c>
      <c r="C39" s="8" t="inlineStr">
        <is>
          <t>Yeşil Sanayi Destek Programı – Sanayide Temiz ve Döngüsel Ekonomi</t>
        </is>
      </c>
      <c r="D39" s="8" t="inlineStr">
        <is>
          <t>Green industry – clean and circular economy in manufacturing</t>
        </is>
      </c>
      <c r="E39" s="8" t="inlineStr">
        <is>
          <t>KOSGEB (World Bank)</t>
        </is>
      </c>
      <c r="F39" s="8" t="inlineStr">
        <is>
          <t>Subvention</t>
        </is>
      </c>
      <c r="G39" s="8" t="inlineStr">
        <is>
          <t>Personnel, machinery and equipment, SOFTWARE and service procurement, for energy efficiency, water efficiency, raw-material efficiency, waste recycling, industrial symbiosis and circular business models. Uniquely among the KOSGEB grant lines it funds software and services as well as hardware.</t>
        </is>
      </c>
      <c r="H39" s="8" t="inlineStr">
        <is>
          <t>70% (80–90% in named earthquake provinces)</t>
        </is>
      </c>
      <c r="I39" s="9" t="n">
        <v>0.7</v>
      </c>
      <c r="J39" s="8" t="inlineStr">
        <is>
          <t>—</t>
        </is>
      </c>
      <c r="K39" s="10" t="n">
        <v>4000000</v>
      </c>
      <c r="L39" s="8" t="inlineStr">
        <is>
          <t>TRY</t>
        </is>
      </c>
      <c r="M39" s="8" t="inlineStr">
        <is>
          <t>l'aide</t>
        </is>
      </c>
      <c r="N39" s="11" t="inlineStr">
        <is>
          <t>NON VÉRIFIÉ</t>
        </is>
      </c>
      <c r="O39" s="8" t="inlineStr">
        <is>
          <t>Programme live and on KOSGEB’s active list; the 2026 call status is NOT VERIFIED — the only proje teklif çağrısı documents located are dated 2023 and 2024.</t>
        </is>
      </c>
      <c r="P39" s="8" t="inlineStr">
        <is>
          <t>Verify that a 2026 call is open before telling anyone to apply. Funded by the World Bank Türkiye Yeşil Sanayi Projesi.</t>
        </is>
      </c>
      <c r="Q39" s="12" t="inlineStr">
        <is>
          <t>https://www.kosgeb.gov.tr/site/tr/genel/destekdetay/9022/yesil-sanayi-destek-programi</t>
        </is>
      </c>
    </row>
    <row r="40">
      <c r="A40" s="8" t="n">
        <v>39</v>
      </c>
      <c r="B40" s="8" t="inlineStr">
        <is>
          <t>Türkiye</t>
        </is>
      </c>
      <c r="C40" s="8" t="inlineStr">
        <is>
          <t>Yeşil Sanayi Destek Programı – güneş enerjisi yatırımları</t>
        </is>
      </c>
      <c r="D40" s="8" t="inlineStr">
        <is>
          <t>Green industry – solar investment</t>
        </is>
      </c>
      <c r="E40" s="8" t="inlineStr">
        <is>
          <t>KOSGEB (World Bank)</t>
        </is>
      </c>
      <c r="F40" s="8" t="inlineStr">
        <is>
          <t>Subvention</t>
        </is>
      </c>
      <c r="G40" s="8" t="inlineStr">
        <is>
          <t>Machinery and equipment. Project duration 8–12 months.</t>
        </is>
      </c>
      <c r="H40" s="8" t="inlineStr">
        <is>
          <t>60% (80–90% in named earthquake provinces)</t>
        </is>
      </c>
      <c r="I40" s="9" t="n">
        <v>0.6</v>
      </c>
      <c r="J40" s="8" t="inlineStr">
        <is>
          <t>—</t>
        </is>
      </c>
      <c r="K40" s="10" t="n">
        <v>14000000</v>
      </c>
      <c r="L40" s="8" t="inlineStr">
        <is>
          <t>TRY</t>
        </is>
      </c>
      <c r="M40" s="8" t="inlineStr">
        <is>
          <t>l'aide</t>
        </is>
      </c>
      <c r="N40" s="11" t="inlineStr">
        <is>
          <t>NON VÉRIFIÉ</t>
        </is>
      </c>
      <c r="O40" s="8" t="inlineStr">
        <is>
          <t>Programme live; the 2026 call status is NOT VERIFIED (see the row above).</t>
        </is>
      </c>
      <c r="P40" s="8" t="inlineStr">
        <is>
          <t>Listed for completeness: solar investment, not a route for monitoring.</t>
        </is>
      </c>
      <c r="Q40" s="12" t="inlineStr">
        <is>
          <t>https://www.kosgeb.gov.tr/site/tr/genel/destekdetay/9022/yesil-sanayi-destek-programi</t>
        </is>
      </c>
    </row>
    <row r="41">
      <c r="A41" s="8" t="n">
        <v>40</v>
      </c>
      <c r="B41" s="8" t="inlineStr">
        <is>
          <t>Türkiye</t>
        </is>
      </c>
      <c r="C41" s="8" t="inlineStr">
        <is>
          <t>TÜBİTAK 1501 Sanayi Ar-Ge Destek Programı</t>
        </is>
      </c>
      <c r="D41" s="8" t="inlineStr">
        <is>
          <t>Industrial R&amp;D support programme</t>
        </is>
      </c>
      <c r="E41" s="8" t="inlineStr">
        <is>
          <t>TÜBİTAK</t>
        </is>
      </c>
      <c r="F41" s="8" t="inlineStr">
        <is>
          <t>Subvention</t>
        </is>
      </c>
      <c r="G41" s="8" t="inlineStr">
        <is>
          <t>Development of a product or process technology — NOT the purchase of an off-the-shelf monitoring system. The right instrument for a manufacturer building its own data-driven process capability, or for an integrator developing on top of a platform.</t>
        </is>
      </c>
      <c r="H41" s="8" t="inlineStr">
        <is>
          <t>75% for an organisation’s first five supported projects; 60% from the sixth onwards</t>
        </is>
      </c>
      <c r="I41" s="9" t="n">
        <v>0.6</v>
      </c>
      <c r="J41" s="8" t="inlineStr">
        <is>
          <t>—</t>
        </is>
      </c>
      <c r="K41" s="10" t="n">
        <v>20000000</v>
      </c>
      <c r="L41" s="8" t="inlineStr">
        <is>
          <t>TRY</t>
        </is>
      </c>
      <c r="M41" s="8" t="inlineStr">
        <is>
          <t>l'aide</t>
        </is>
      </c>
      <c r="N41" s="11" t="inlineStr">
        <is>
          <t>OUVERT</t>
        </is>
      </c>
      <c r="O41" s="8" t="inlineStr">
        <is>
          <t>OPEN. 2026-2 call opened 20 July 2026; organisation-level pre-registration deadline 22 October 2026; call closes 26 October 2026. Duration 24 months, extendable to 36.</t>
        </is>
      </c>
      <c r="P41" s="8" t="inlineStr">
        <is>
          <t>The 2026-2 call text restricts applicants to SMEs, which contradicts the long-standing framing of 1501 as the large-firm programme. Quote the call text, not the old framing. Maximum two proposals per organisation per call period, counted across 1501 and 1507 combined.</t>
        </is>
      </c>
      <c r="Q41" s="12" t="inlineStr">
        <is>
          <t>https://tubitak.gov.tr/tr/duyuru/1501-sanayi-ar-ge-destek-programi-ve-1507-kobi-ar-ge-baslangic-destek-programi-2026-yili-2-cagrilari-acildi</t>
        </is>
      </c>
    </row>
    <row r="42">
      <c r="A42" s="8" t="n">
        <v>41</v>
      </c>
      <c r="B42" s="8" t="inlineStr">
        <is>
          <t>Türkiye</t>
        </is>
      </c>
      <c r="C42" s="8" t="inlineStr">
        <is>
          <t>TÜBİTAK 1507 KOBİ Ar-Ge Başlangıç Destek Programı</t>
        </is>
      </c>
      <c r="D42" s="8" t="inlineStr">
        <is>
          <t>SME R&amp;D start-up support programme</t>
        </is>
      </c>
      <c r="E42" s="8" t="inlineStr">
        <is>
          <t>TÜBİTAK</t>
        </is>
      </c>
      <c r="F42" s="8" t="inlineStr">
        <is>
          <t>Subvention</t>
        </is>
      </c>
      <c r="G42" s="8" t="inlineStr">
        <is>
          <t>SME-only, capital companies only. R&amp;D projects, not system purchases.</t>
        </is>
      </c>
      <c r="H42" s="8" t="inlineStr">
        <is>
          <t>75% (programme page)</t>
        </is>
      </c>
      <c r="I42" s="9" t="n">
        <v>0.75</v>
      </c>
      <c r="J42" s="8" t="inlineStr">
        <is>
          <t>—</t>
        </is>
      </c>
      <c r="K42" s="10" t="n">
        <v>3000000</v>
      </c>
      <c r="L42" s="8" t="inlineStr">
        <is>
          <t>TRY</t>
        </is>
      </c>
      <c r="M42" s="8" t="inlineStr">
        <is>
          <t>coût éligible</t>
        </is>
      </c>
      <c r="N42" s="11" t="inlineStr">
        <is>
          <t>OUVERT</t>
        </is>
      </c>
      <c r="O42" s="8" t="inlineStr">
        <is>
          <t>UPCOMING. 2026-2 applications 9–11 November 2026; 2026-1 closed 30 March 2026.</t>
        </is>
      </c>
      <c r="P42" s="8" t="inlineStr">
        <is>
          <t>NOT VERIFIED against the call text: the 75% rate, the 3,000,000 TL project budget cap and the 18-month duration come from TÜBİTAK’s English programme page; the 2026 call text does not restate them.</t>
        </is>
      </c>
      <c r="Q42" s="12" t="inlineStr">
        <is>
          <t>https://tubitak.gov.tr/en/funds/industrial/national-support-programs/1507-tubitak-sme-rd-start-support-program</t>
        </is>
      </c>
    </row>
    <row r="43">
      <c r="A43" s="8" t="n">
        <v>42</v>
      </c>
      <c r="B43" s="8" t="inlineStr">
        <is>
          <t>Türkiye</t>
        </is>
      </c>
      <c r="C43" s="8" t="inlineStr">
        <is>
          <t>Yatırım Teşvik Belgesi (Karar 9903)</t>
        </is>
      </c>
      <c r="D43" s="8" t="inlineStr">
        <is>
          <t>Investment incentive certificate</t>
        </is>
      </c>
      <c r="E43" s="8" t="inlineStr">
        <is>
          <t>Sanayi ve Teknoloji Bakanlığı</t>
        </is>
      </c>
      <c r="F43" s="8" t="inlineStr">
        <is>
          <t>Paquet fiscal et douanier</t>
        </is>
      </c>
      <c r="G43" s="8" t="inlineStr">
        <is>
          <t>Customs duty exemption, VAT exemption, tax reduction, interest or profit-share support, machinery support and land allocation; regional support adds employer social-security premium support. Stratejik Hamle explicitly names enerji verimliliği and dijital dönüşüm.</t>
        </is>
      </c>
      <c r="H43" s="8" t="inlineStr">
        <is>
          <t>yatırıma katkı 50% / vergi indirimi 60% (Teknoloji Hamlesi and Yerel Kalkınma Hamlesi); 40%/60% Strateji̇k Hamle; 30%/60% Öncelikli; 20%/60% Hedef — SECONDARY sources</t>
        </is>
      </c>
      <c r="I43" s="8" t="inlineStr">
        <is>
          <t>non précisé</t>
        </is>
      </c>
      <c r="J43" s="10" t="n">
        <v>6000000</v>
      </c>
      <c r="K43" s="8" t="inlineStr">
        <is>
          <t>non précisé</t>
        </is>
      </c>
      <c r="L43" s="8" t="inlineStr">
        <is>
          <t>TRY</t>
        </is>
      </c>
      <c r="M43" s="8" t="inlineStr">
        <is>
          <t>le prêt ou l'investissement</t>
        </is>
      </c>
      <c r="N43" s="11" t="inlineStr">
        <is>
          <t>OUVERT</t>
        </is>
      </c>
      <c r="O43" s="8" t="inlineStr">
        <is>
          <t>IN FORCE since Resmî Gazete 30.05.2025, No. 32915. Minimum fixed investment 12,000,000 TL in Regions 1–2 and 6,000,000 TL elsewhere; Stratejik Hamle needs 100,000,000 TL for high-technology products and 200,000,000 TL otherwise.</t>
        </is>
      </c>
      <c r="P43" s="8" t="inlineStr">
        <is>
          <t>The rate table is SECONDARY: two professional-services bulletins of 30 May 2025 agree, but the gazette rate annexes could not be read, so no rate is used in the Budget sheet. Sources DISAGREE on whether the 240,000,000 / 180,000,000 TL caps attach to makine desteği (KPMG) or faiz desteği (PwC) — do not publish either reading. Practical point: a stand-alone monitoring deployment rarely clears the 6,000,000 TL floor; it clears it as a line inside a larger machinery investment, and the VAT and customs exemptions only apply if the kit is written into the belge’s machinery list at application.</t>
        </is>
      </c>
      <c r="Q43" s="12" t="inlineStr">
        <is>
          <t>https://www.resmigazete.gov.tr/eskiler/2025/06/20250621-14.htm</t>
        </is>
      </c>
    </row>
    <row r="44">
      <c r="A44" s="8" t="n">
        <v>43</v>
      </c>
      <c r="B44" s="8" t="inlineStr">
        <is>
          <t>Türkiye</t>
        </is>
      </c>
      <c r="C44" s="8" t="inlineStr">
        <is>
          <t>VAP — Verimlilik Artırıcı Proje</t>
        </is>
      </c>
      <c r="D44" s="8" t="inlineStr">
        <is>
          <t>Efficiency-increasing project support</t>
        </is>
      </c>
      <c r="E44" s="8" t="inlineStr">
        <is>
          <t>Enerji ve Tabii Kaynaklar Bakanlığı</t>
        </is>
      </c>
      <c r="F44" s="8" t="inlineStr">
        <is>
          <t>Subvention</t>
        </is>
      </c>
      <c r="G44" s="8" t="inlineStr">
        <is>
          <t>Efficiency projects. The Usul ve Esaslar is framed around equipment replacement and does NOT separately name measurement, monitoring or automation systems — a metering layer qualifies as a costed component of a project that delivers the required saving.</t>
        </is>
      </c>
      <c r="H44" s="8" t="inlineStr">
        <is>
          <t>max 30% of project cost (Yönetmelik Md.16)</t>
        </is>
      </c>
      <c r="I44" s="9" t="n">
        <v>0.3</v>
      </c>
      <c r="J44" s="8" t="inlineStr">
        <is>
          <t>—</t>
        </is>
      </c>
      <c r="K44" s="10" t="n">
        <v>15000000</v>
      </c>
      <c r="L44" s="8" t="inlineStr">
        <is>
          <t>TRY</t>
        </is>
      </c>
      <c r="M44" s="8" t="inlineStr">
        <is>
          <t>l'aide</t>
        </is>
      </c>
      <c r="N44" s="11" t="inlineStr">
        <is>
          <t>NON VÉRIFIÉ</t>
        </is>
      </c>
      <c r="O44" s="8" t="inlineStr">
        <is>
          <t>Legal basis in force; the 2026 call window is NOT VERIFIED. There is no fixed annual window (Md. 6): the Presidency may take applications once, several times, or continuously.</t>
        </is>
      </c>
      <c r="P44" s="8" t="inlineStr">
        <is>
          <t>Conditions: EVDES registration, an appointed energy manager under Md. 9, the Md. 32 information-provision duty, and a TS EN ISO 50001 certificate. Minimum instantaneous saving 150 kW for industry and energy-sector applicants (Ministry of Industry support portal, 9 May 2025); the Usul ve Esaslar leaves the threshold to each call. The annual "Azami Destek Miktarı" is set per call within the 15,000,000 TL legal cap.</t>
        </is>
      </c>
      <c r="Q44" s="12" t="inlineStr">
        <is>
          <t>https://www.mevzuat.gov.tr/File/GeneratePdf?mevzuatNo=15437&amp;mevzuatTur=KurumVeKurulusYonetmeligi&amp;mevzuatTertip=5</t>
        </is>
      </c>
    </row>
    <row r="45">
      <c r="A45" s="8" t="n">
        <v>44</v>
      </c>
      <c r="B45" s="8" t="inlineStr">
        <is>
          <t>Türkiye</t>
        </is>
      </c>
      <c r="C45" s="8" t="inlineStr">
        <is>
          <t>Enerji/karbon yoğunluğu azaltma desteği</t>
        </is>
      </c>
      <c r="D45" s="8" t="inlineStr">
        <is>
          <t>Energy and carbon intensity reduction support</t>
        </is>
      </c>
      <c r="E45" s="8" t="inlineStr">
        <is>
          <t>Enerji ve Tabii Kaynaklar Bakanlığı</t>
        </is>
      </c>
      <c r="F45" s="8" t="inlineStr">
        <is>
          <t>Subvention</t>
        </is>
      </c>
      <c r="G45" s="8" t="inlineStr">
        <is>
          <t>Support paid on the reference year’s energy expenditure for applicants that reduce energy or carbon intensity or specific energy consumption against ministry criteria.</t>
        </is>
      </c>
      <c r="H45" s="8" t="inlineStr">
        <is>
          <t>max 30% of the reference year’s energy expenditure (Yönetmelik Md.16)</t>
        </is>
      </c>
      <c r="I45" s="9" t="n">
        <v>0.3</v>
      </c>
      <c r="J45" s="8" t="inlineStr">
        <is>
          <t>—</t>
        </is>
      </c>
      <c r="K45" s="10" t="n">
        <v>10000000</v>
      </c>
      <c r="L45" s="8" t="inlineStr">
        <is>
          <t>TRY</t>
        </is>
      </c>
      <c r="M45" s="8" t="inlineStr">
        <is>
          <t>l'aide</t>
        </is>
      </c>
      <c r="N45" s="11" t="inlineStr">
        <is>
          <t>NON VÉRIFIÉ</t>
        </is>
      </c>
      <c r="O45" s="8" t="inlineStr">
        <is>
          <t>Legal basis in force; call status NOT VERIFIED. The ministry’s live list of support windows is disallowed by robots.txt and could not be read.</t>
        </is>
      </c>
      <c r="P45" s="8" t="inlineStr">
        <is>
          <t>The base is your energy spend, not the project cost — enter the energy spend in the Budget sheet if you model this one.</t>
        </is>
      </c>
      <c r="Q45" s="12" t="inlineStr">
        <is>
          <t>https://www.mevzuat.gov.tr/File/GeneratePdf?mevzuatNo=15437&amp;mevzuatTur=KurumVeKurulusYonetmeligi&amp;mevzuatTertip=5</t>
        </is>
      </c>
    </row>
    <row r="46">
      <c r="A46" s="8" t="n">
        <v>45</v>
      </c>
      <c r="B46" s="8" t="inlineStr">
        <is>
          <t>Türkiye</t>
        </is>
      </c>
      <c r="C46" s="8" t="inlineStr">
        <is>
          <t>Model Fabrika / Yetkinlik ve Dijital Dönüşüm Merkezi</t>
        </is>
      </c>
      <c r="D46" s="8" t="inlineStr">
        <is>
          <t>Model factory / competence and digital transformation centre</t>
        </is>
      </c>
      <c r="E46" s="8" t="inlineStr">
        <is>
          <t>Sanayi ve Teknoloji Bakanlığı and the chambers</t>
        </is>
      </c>
      <c r="F46" s="8" t="inlineStr">
        <is>
          <t>Prestation, pas d'argent</t>
        </is>
      </c>
      <c r="G46" s="8" t="inlineStr">
        <is>
          <t>Öğren &amp; Dönüş (learn on a live line, then apply it in your own plant with coaching), experiential training, YODA lean maturity assessment, and DDX+ digital-transformation maturity evaluation with a roadmap and pilot implementations.</t>
        </is>
      </c>
      <c r="H46" s="8" t="inlineStr">
        <is>
          <t>service, not cash</t>
        </is>
      </c>
      <c r="I46" s="8" t="inlineStr">
        <is>
          <t>non précisé</t>
        </is>
      </c>
      <c r="J46" s="8" t="inlineStr">
        <is>
          <t>—</t>
        </is>
      </c>
      <c r="K46" s="8" t="inlineStr">
        <is>
          <t>—</t>
        </is>
      </c>
      <c r="L46" s="8" t="inlineStr">
        <is>
          <t>TRY</t>
        </is>
      </c>
      <c r="M46" s="8" t="inlineStr">
        <is>
          <t>rien d'indiqué</t>
        </is>
      </c>
      <c r="N46" s="11" t="inlineStr">
        <is>
          <t>OUVERT</t>
        </is>
      </c>
      <c r="O46" s="8" t="inlineStr">
        <is>
          <t>12 model factories in operation, target 16 by the end of 2027 (Minister, 28 July 2026).</t>
        </is>
      </c>
      <c r="P46" s="8" t="inlineStr">
        <is>
          <t>DDX is one of the two accepted maturity models for the KOSGEB digital-transformation loan, so the model factories are both a demand channel and a gatekeeper. sanayi.gov.tr’s own Model Fabrika page returned an access-denied error; the count comes from a reproduction of a ministerial statement. The centres’ own site does not mention OEE or shop-floor data acquisition by name.</t>
        </is>
      </c>
      <c r="Q46" s="12" t="inlineStr">
        <is>
          <t>https://www.modelfabrika.org/</t>
        </is>
      </c>
    </row>
    <row r="47">
      <c r="A47" s="8" t="n">
        <v>46</v>
      </c>
      <c r="B47" s="8" t="inlineStr">
        <is>
          <t>Türkiye</t>
        </is>
      </c>
      <c r="C47" s="8" t="inlineStr">
        <is>
          <t>İşletme Geliştirme Destek Programı (İGDP)</t>
        </is>
      </c>
      <c r="D47" s="8" t="inlineStr">
        <is>
          <t>Business development support programme</t>
        </is>
      </c>
      <c r="E47" s="8" t="inlineStr">
        <is>
          <t>KOSGEB</t>
        </is>
      </c>
      <c r="F47" s="8" t="inlineStr">
        <is>
          <t>Aucun — clos ou abrogé</t>
        </is>
      </c>
      <c r="G47" s="8" t="inlineStr">
        <is>
          <t>—</t>
        </is>
      </c>
      <c r="H47" s="8" t="inlineStr">
        <is>
          <t>—</t>
        </is>
      </c>
      <c r="I47" s="8" t="inlineStr">
        <is>
          <t>non précisé</t>
        </is>
      </c>
      <c r="J47" s="8" t="inlineStr">
        <is>
          <t>—</t>
        </is>
      </c>
      <c r="K47" s="8" t="inlineStr">
        <is>
          <t>—</t>
        </is>
      </c>
      <c r="L47" s="8" t="inlineStr">
        <is>
          <t>TRY</t>
        </is>
      </c>
      <c r="M47" s="8" t="inlineStr">
        <is>
          <t>rien d'indiqué</t>
        </is>
      </c>
      <c r="N47" s="11" t="inlineStr">
        <is>
          <t>TERMINÉ</t>
        </is>
      </c>
      <c r="O47" s="8" t="inlineStr">
        <is>
          <t>DISCONTINUED — filed by KOSGEB under "Yürürlükten Kaldırılan Destekler" (repealed supports).</t>
        </is>
      </c>
      <c r="P47" s="8" t="inlineStr">
        <is>
          <t>Still widely quoted by Turkish consultant and vendor pages: Model Fabrika 100,000 TL at 60%, Dijital Dönüşüm Danışmanlığı 20,000 TL at 100%, energy-efficient motor 80,000 TL. Those line items went away with the programme. Do not quote them as current.</t>
        </is>
      </c>
      <c r="Q47" s="12" t="inlineStr">
        <is>
          <t>https://www.kosgeb.gov.tr/site/tr/genel/destekler/3/destekler</t>
        </is>
      </c>
    </row>
    <row r="48">
      <c r="A48" s="8" t="n">
        <v>47</v>
      </c>
      <c r="B48" s="8" t="inlineStr">
        <is>
          <t>Türkiye</t>
        </is>
      </c>
      <c r="C48" s="8" t="inlineStr">
        <is>
          <t>KOBİ Teknoyatırım (Teknolojik Ürün Yatırım)</t>
        </is>
      </c>
      <c r="D48" s="8" t="inlineStr">
        <is>
          <t>SME techno-investment support</t>
        </is>
      </c>
      <c r="E48" s="8" t="inlineStr">
        <is>
          <t>KOSGEB</t>
        </is>
      </c>
      <c r="F48" s="8" t="inlineStr">
        <is>
          <t>Aucun — clos ou abrogé</t>
        </is>
      </c>
      <c r="G48" s="8" t="inlineStr">
        <is>
          <t>Machinery and software, under the rules of 11 May 2023 (60%; 2,000,000 TL low and mid-low technology, 10,000,000 TL mid-high and high technology).</t>
        </is>
      </c>
      <c r="H48" s="8" t="inlineStr">
        <is>
          <t>repealed</t>
        </is>
      </c>
      <c r="I48" s="8" t="inlineStr">
        <is>
          <t>non précisé</t>
        </is>
      </c>
      <c r="J48" s="8" t="inlineStr">
        <is>
          <t>—</t>
        </is>
      </c>
      <c r="K48" s="8" t="inlineStr">
        <is>
          <t>—</t>
        </is>
      </c>
      <c r="L48" s="8" t="inlineStr">
        <is>
          <t>TRY</t>
        </is>
      </c>
      <c r="M48" s="8" t="inlineStr">
        <is>
          <t>rien d'indiqué</t>
        </is>
      </c>
      <c r="N48" s="11" t="inlineStr">
        <is>
          <t>TERMINÉ</t>
        </is>
      </c>
      <c r="O48" s="8" t="inlineStr">
        <is>
          <t>DISCONTINUED — filed by KOSGEB under "Yürürlükten Kaldırılan Destekler".</t>
        </is>
      </c>
      <c r="P48" s="8" t="inlineStr">
        <is>
          <t>Kept because, with İGDP, it is the programme most often quoted in Turkish content as if it were live. The live manufacturing-digitalisation route is the KOBİ Dijital Dönüşüm loan, not a grant.</t>
        </is>
      </c>
      <c r="Q48" s="12" t="inlineStr">
        <is>
          <t>https://www.kosgeb.gov.tr/site/tr/genel/destekler/3/destekler</t>
        </is>
      </c>
    </row>
    <row r="49">
      <c r="A49" s="8" t="n">
        <v>48</v>
      </c>
      <c r="B49" s="8" t="inlineStr">
        <is>
          <t>Türkiye</t>
        </is>
      </c>
      <c r="C49" s="8" t="inlineStr">
        <is>
          <t>Teknoloji Odaklı Sanayi Hamlesi (HAMLE)</t>
        </is>
      </c>
      <c r="D49" s="8" t="inlineStr">
        <is>
          <t>Technology-focused industrial move programme</t>
        </is>
      </c>
      <c r="E49" s="8" t="inlineStr">
        <is>
          <t>Sanayi ve Teknoloji Bakanlığı</t>
        </is>
      </c>
      <c r="F49" s="8" t="inlineStr">
        <is>
          <t>Paquet fiscal et douanier</t>
        </is>
      </c>
      <c r="G49" s="8" t="inlineStr">
        <is>
          <t>A bundle of KOSGEB, TÜBİTAK and investment-incentive support.</t>
        </is>
      </c>
      <c r="H49" s="8" t="inlineStr">
        <is>
          <t>not established</t>
        </is>
      </c>
      <c r="I49" s="8" t="inlineStr">
        <is>
          <t>non précisé</t>
        </is>
      </c>
      <c r="J49" s="8" t="inlineStr">
        <is>
          <t>—</t>
        </is>
      </c>
      <c r="K49" s="8" t="inlineStr">
        <is>
          <t>—</t>
        </is>
      </c>
      <c r="L49" s="8" t="inlineStr">
        <is>
          <t>TRY</t>
        </is>
      </c>
      <c r="M49" s="8" t="inlineStr">
        <is>
          <t>rien d'indiqué</t>
        </is>
      </c>
      <c r="N49" s="11" t="inlineStr">
        <is>
          <t>NON VÉRIFIÉ</t>
        </is>
      </c>
      <c r="O49" s="8" t="inlineStr">
        <is>
          <t>NOT VERIFIED — the call-plan page is robots.txt-blocked and sanayi.gov.tr rejected the request. No open-call information could be established.</t>
        </is>
      </c>
      <c r="P49" s="8" t="inlineStr">
        <is>
          <t>Do not quote rates, ceilings or windows for this programme.</t>
        </is>
      </c>
      <c r="Q49" s="12" t="inlineStr">
        <is>
          <t>https://www.hamle.gov.tr/</t>
        </is>
      </c>
    </row>
    <row r="50">
      <c r="A50" s="8" t="n">
        <v>49</v>
      </c>
      <c r="B50" s="8" t="inlineStr">
        <is>
          <t>Türkiye</t>
        </is>
      </c>
      <c r="C50" s="8" t="inlineStr">
        <is>
          <t>Teknolojik Ürün Yatırım Destek Programı (TÜYDP)</t>
        </is>
      </c>
      <c r="D50" s="8" t="inlineStr">
        <is>
          <t>Technological product investment support programme</t>
        </is>
      </c>
      <c r="E50" s="8" t="inlineStr">
        <is>
          <t>Sanayi ve Teknoloji Bakanlığı</t>
        </is>
      </c>
      <c r="F50" s="8" t="inlineStr">
        <is>
          <t>Paquet fiscal et douanier</t>
        </is>
      </c>
      <c r="G50" s="8" t="inlineStr">
        <is>
          <t>Investment support for products derived from R&amp;D results.</t>
        </is>
      </c>
      <c r="H50" s="8" t="inlineStr">
        <is>
          <t>not established</t>
        </is>
      </c>
      <c r="I50" s="8" t="inlineStr">
        <is>
          <t>non précisé</t>
        </is>
      </c>
      <c r="J50" s="8" t="inlineStr">
        <is>
          <t>—</t>
        </is>
      </c>
      <c r="K50" s="8" t="inlineStr">
        <is>
          <t>—</t>
        </is>
      </c>
      <c r="L50" s="8" t="inlineStr">
        <is>
          <t>TRY</t>
        </is>
      </c>
      <c r="M50" s="8" t="inlineStr">
        <is>
          <t>rien d'indiqué</t>
        </is>
      </c>
      <c r="N50" s="11" t="inlineStr">
        <is>
          <t>NON VÉRIFIÉ</t>
        </is>
      </c>
      <c r="O50" s="8" t="inlineStr">
        <is>
          <t>NOT VERIFIED — the governing Yönetmelik (RG 29 April 2014, No. 28986, amended 22 March 2022) exists, but no 2026 call, rate or ceiling was found.</t>
        </is>
      </c>
      <c r="P50" s="8" t="inlineStr">
        <is>
          <t>Do not quote rates for this programme.</t>
        </is>
      </c>
      <c r="Q50" s="12" t="inlineStr">
        <is>
          <t>https://www.resmigazete.gov.tr/</t>
        </is>
      </c>
    </row>
    <row r="52">
      <c r="C52" s="13" t="inlineStr">
        <is>
          <t>Lorsque la source donne une fourchette, la feuille Budget retient le taux publié le plus bas. La fourchette complète figure dans la colonne Taux.</t>
        </is>
      </c>
    </row>
  </sheetData>
  <autoFilter ref="A1:Q50"/>
  <conditionalFormatting sqref="N2:N50">
    <cfRule type="cellIs" priority="1" operator="equal" dxfId="0">
      <formula>"CLOS"</formula>
    </cfRule>
    <cfRule type="cellIs" priority="2" operator="equal" dxfId="0">
      <formula>"TERMINÉ"</formula>
    </cfRule>
    <cfRule type="cellIs" priority="3" operator="equal" dxfId="0">
      <formula>"NON VÉRIFIÉ"</formula>
    </cfRule>
    <cfRule type="cellIs" priority="4" operator="equal" dxfId="0">
      <formula>"SUSPENDU"</formula>
    </cfRule>
    <cfRule type="cellIs" priority="5" operator="equal" dxfId="1">
      <formula>"OUVERT"</formula>
    </cfRule>
    <cfRule type="cellIs" priority="6" operator="equal" dxfId="1">
      <formula>"PERMANENT"</formula>
    </cfRule>
  </conditionalFormatting>
  <hyperlinks>
    <hyperlink xmlns:r="http://schemas.openxmlformats.org/officeDocument/2006/relationships" ref="Q2" r:id="rId1"/>
    <hyperlink xmlns:r="http://schemas.openxmlformats.org/officeDocument/2006/relationships" ref="Q3" r:id="rId2"/>
    <hyperlink xmlns:r="http://schemas.openxmlformats.org/officeDocument/2006/relationships" ref="Q4" r:id="rId3"/>
    <hyperlink xmlns:r="http://schemas.openxmlformats.org/officeDocument/2006/relationships" ref="Q5" r:id="rId4"/>
    <hyperlink xmlns:r="http://schemas.openxmlformats.org/officeDocument/2006/relationships" ref="Q6" r:id="rId5"/>
    <hyperlink xmlns:r="http://schemas.openxmlformats.org/officeDocument/2006/relationships" ref="Q7" r:id="rId6"/>
    <hyperlink xmlns:r="http://schemas.openxmlformats.org/officeDocument/2006/relationships" ref="Q8" r:id="rId7"/>
    <hyperlink xmlns:r="http://schemas.openxmlformats.org/officeDocument/2006/relationships" ref="Q9" r:id="rId8"/>
    <hyperlink xmlns:r="http://schemas.openxmlformats.org/officeDocument/2006/relationships" ref="Q10" r:id="rId9"/>
    <hyperlink xmlns:r="http://schemas.openxmlformats.org/officeDocument/2006/relationships" ref="Q11" r:id="rId10"/>
    <hyperlink xmlns:r="http://schemas.openxmlformats.org/officeDocument/2006/relationships" ref="Q12" r:id="rId11"/>
    <hyperlink xmlns:r="http://schemas.openxmlformats.org/officeDocument/2006/relationships" ref="Q13" r:id="rId12"/>
    <hyperlink xmlns:r="http://schemas.openxmlformats.org/officeDocument/2006/relationships" ref="Q14" r:id="rId13"/>
    <hyperlink xmlns:r="http://schemas.openxmlformats.org/officeDocument/2006/relationships" ref="Q15" r:id="rId14"/>
    <hyperlink xmlns:r="http://schemas.openxmlformats.org/officeDocument/2006/relationships" ref="Q16" r:id="rId15"/>
    <hyperlink xmlns:r="http://schemas.openxmlformats.org/officeDocument/2006/relationships" ref="Q17" r:id="rId16"/>
    <hyperlink xmlns:r="http://schemas.openxmlformats.org/officeDocument/2006/relationships" ref="Q18" r:id="rId17"/>
    <hyperlink xmlns:r="http://schemas.openxmlformats.org/officeDocument/2006/relationships" ref="Q19" r:id="rId18"/>
    <hyperlink xmlns:r="http://schemas.openxmlformats.org/officeDocument/2006/relationships" ref="Q20" r:id="rId19"/>
    <hyperlink xmlns:r="http://schemas.openxmlformats.org/officeDocument/2006/relationships" ref="Q21" r:id="rId20"/>
    <hyperlink xmlns:r="http://schemas.openxmlformats.org/officeDocument/2006/relationships" ref="Q22" r:id="rId21"/>
    <hyperlink xmlns:r="http://schemas.openxmlformats.org/officeDocument/2006/relationships" ref="Q23" r:id="rId22"/>
    <hyperlink xmlns:r="http://schemas.openxmlformats.org/officeDocument/2006/relationships" ref="Q24" r:id="rId23"/>
    <hyperlink xmlns:r="http://schemas.openxmlformats.org/officeDocument/2006/relationships" ref="Q25" r:id="rId24"/>
    <hyperlink xmlns:r="http://schemas.openxmlformats.org/officeDocument/2006/relationships" ref="Q26" r:id="rId25"/>
    <hyperlink xmlns:r="http://schemas.openxmlformats.org/officeDocument/2006/relationships" ref="Q27" r:id="rId26"/>
    <hyperlink xmlns:r="http://schemas.openxmlformats.org/officeDocument/2006/relationships" ref="Q28" r:id="rId27"/>
    <hyperlink xmlns:r="http://schemas.openxmlformats.org/officeDocument/2006/relationships" ref="Q29" r:id="rId28"/>
    <hyperlink xmlns:r="http://schemas.openxmlformats.org/officeDocument/2006/relationships" ref="Q30" r:id="rId29"/>
    <hyperlink xmlns:r="http://schemas.openxmlformats.org/officeDocument/2006/relationships" ref="Q31" r:id="rId30"/>
    <hyperlink xmlns:r="http://schemas.openxmlformats.org/officeDocument/2006/relationships" ref="Q32" r:id="rId31"/>
    <hyperlink xmlns:r="http://schemas.openxmlformats.org/officeDocument/2006/relationships" ref="Q33" r:id="rId32"/>
    <hyperlink xmlns:r="http://schemas.openxmlformats.org/officeDocument/2006/relationships" ref="Q34" r:id="rId33"/>
    <hyperlink xmlns:r="http://schemas.openxmlformats.org/officeDocument/2006/relationships" ref="Q35" r:id="rId34"/>
    <hyperlink xmlns:r="http://schemas.openxmlformats.org/officeDocument/2006/relationships" ref="Q36" r:id="rId35"/>
    <hyperlink xmlns:r="http://schemas.openxmlformats.org/officeDocument/2006/relationships" ref="Q37" r:id="rId36"/>
    <hyperlink xmlns:r="http://schemas.openxmlformats.org/officeDocument/2006/relationships" ref="Q38" r:id="rId37"/>
    <hyperlink xmlns:r="http://schemas.openxmlformats.org/officeDocument/2006/relationships" ref="Q39" r:id="rId38"/>
    <hyperlink xmlns:r="http://schemas.openxmlformats.org/officeDocument/2006/relationships" ref="Q40" r:id="rId39"/>
    <hyperlink xmlns:r="http://schemas.openxmlformats.org/officeDocument/2006/relationships" ref="Q41" r:id="rId40"/>
    <hyperlink xmlns:r="http://schemas.openxmlformats.org/officeDocument/2006/relationships" ref="Q42" r:id="rId41"/>
    <hyperlink xmlns:r="http://schemas.openxmlformats.org/officeDocument/2006/relationships" ref="Q43" r:id="rId42"/>
    <hyperlink xmlns:r="http://schemas.openxmlformats.org/officeDocument/2006/relationships" ref="Q44" r:id="rId43"/>
    <hyperlink xmlns:r="http://schemas.openxmlformats.org/officeDocument/2006/relationships" ref="Q45" r:id="rId44"/>
    <hyperlink xmlns:r="http://schemas.openxmlformats.org/officeDocument/2006/relationships" ref="Q46" r:id="rId45"/>
    <hyperlink xmlns:r="http://schemas.openxmlformats.org/officeDocument/2006/relationships" ref="Q47" r:id="rId46"/>
    <hyperlink xmlns:r="http://schemas.openxmlformats.org/officeDocument/2006/relationships" ref="Q48" r:id="rId47"/>
    <hyperlink xmlns:r="http://schemas.openxmlformats.org/officeDocument/2006/relationships" ref="Q49" r:id="rId48"/>
    <hyperlink xmlns:r="http://schemas.openxmlformats.org/officeDocument/2006/relationships" ref="Q50" r:id="rId4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3"/>
  <sheetViews>
    <sheetView showGridLines="0" workbookViewId="0">
      <selection activeCell="A1" sqref="A1"/>
    </sheetView>
  </sheetViews>
  <sheetFormatPr baseColWidth="8" defaultRowHeight="15"/>
  <cols>
    <col width="58" customWidth="1" min="1" max="1"/>
    <col width="34" customWidth="1" min="2" max="2"/>
    <col width="22" customWidth="1" min="3" max="3"/>
    <col width="14" customWidth="1" min="4" max="4"/>
    <col width="26" customWidth="1" min="5" max="5"/>
    <col width="20" customWidth="1" min="6" max="6"/>
    <col width="46" customWidth="1" min="7" max="7"/>
  </cols>
  <sheetData>
    <row r="1">
      <c r="A1" s="1" t="inlineStr">
        <is>
          <t>Budget</t>
        </is>
      </c>
    </row>
    <row r="2">
      <c r="A2" s="4" t="inlineStr">
        <is>
          <t>Choisissez un dispositif, saisissez vos lignes de coût, et lisez l'aide, votre coût net et le taux de subvention effectif. Chaque chiffre ici est une formule que vous pouvez inspecter.</t>
        </is>
      </c>
    </row>
    <row r="4">
      <c r="A4" s="3" t="inlineStr">
        <is>
          <t>Programme</t>
        </is>
      </c>
      <c r="B4" s="14" t="inlineStr">
        <is>
          <t>EEW Modul 3 – MSR, Sensorik und Energiemanagement-Software</t>
        </is>
      </c>
      <c r="C4" t="inlineStr">
        <is>
          <t>← choisissez dans la liste déroulante</t>
        </is>
      </c>
    </row>
    <row r="5">
      <c r="A5" t="inlineStr">
        <is>
          <t>Pays</t>
        </is>
      </c>
      <c r="B5" s="15">
        <f>INDEX('Programmes'!$B$2:$B$50,MATCH($B$4,'Programmes'!$C$2:$C$50,0))</f>
        <v/>
      </c>
    </row>
    <row r="6">
      <c r="A6" t="inlineStr">
        <is>
          <t>Instrument</t>
        </is>
      </c>
      <c r="B6" s="15">
        <f>INDEX('Programmes'!$F$2:$F$50,MATCH($B$4,'Programmes'!$C$2:$C$50,0))</f>
        <v/>
      </c>
    </row>
    <row r="7">
      <c r="A7" t="inlineStr">
        <is>
          <t>Statut au 22 septembre 2026</t>
        </is>
      </c>
      <c r="B7" s="15">
        <f>INDEX('Programmes'!$N$2:$N$50,MATCH($B$4,'Programmes'!$C$2:$C$50,0))</f>
        <v/>
      </c>
    </row>
    <row r="8">
      <c r="A8" t="inlineStr">
        <is>
          <t>Taux issu de la feuille Programmes</t>
        </is>
      </c>
      <c r="B8" s="16">
        <f>INDEX('Programmes'!$I$2:$I$50,MATCH($B$4,'Programmes'!$C$2:$C$50,0))</f>
        <v/>
      </c>
    </row>
    <row r="9">
      <c r="A9" t="inlineStr">
        <is>
          <t>Taux que vous souhaitez modéliser à la place (facultatif)</t>
        </is>
      </c>
      <c r="B9" s="17" t="n"/>
      <c r="C9" s="4" t="inlineStr">
        <is>
          <t>À utiliser lorsque la source donne une fourchette, ou lorsque votre classe de taille ouvre droit à un autre taux.</t>
        </is>
      </c>
    </row>
    <row r="10">
      <c r="A10" s="3" t="inlineStr">
        <is>
          <t>Taux utilisé ci-dessous</t>
        </is>
      </c>
      <c r="B10" s="18">
        <f>IF(ISNUMBER($B$9),$B$9,IF(ISNUMBER($B$8),$B$8,""))</f>
        <v/>
      </c>
    </row>
    <row r="11">
      <c r="A11" t="inlineStr">
        <is>
          <t>Minimum (tel que publié)</t>
        </is>
      </c>
      <c r="B11" s="19">
        <f>INDEX('Programmes'!$J$2:$J$50,MATCH($B$4,'Programmes'!$C$2:$C$50,0))</f>
        <v/>
      </c>
    </row>
    <row r="12">
      <c r="A12" t="inlineStr">
        <is>
          <t>Maximum (tel que publié)</t>
        </is>
      </c>
      <c r="B12" s="19">
        <f>INDEX('Programmes'!$K$2:$K$50,MATCH($B$4,'Programmes'!$C$2:$C$50,0))</f>
        <v/>
      </c>
    </row>
    <row r="13">
      <c r="A13" t="inlineStr">
        <is>
          <t>Le maximum plafonne</t>
        </is>
      </c>
      <c r="B13" s="15">
        <f>INDEX('Programmes'!$M$2:$M$50,MATCH($B$4,'Programmes'!$C$2:$C$50,0))</f>
        <v/>
      </c>
    </row>
    <row r="14">
      <c r="A14" t="inlineStr">
        <is>
          <t>Devise</t>
        </is>
      </c>
      <c r="B14" s="15">
        <f>INDEX('Programmes'!$L$2:$L$50,MATCH($B$4,'Programmes'!$C$2:$C$50,0))</f>
        <v/>
      </c>
    </row>
    <row r="15">
      <c r="A15" t="inlineStr">
        <is>
          <t>Votre taux d'impôt sur les sociétés</t>
        </is>
      </c>
      <c r="B15" s="17" t="n"/>
      <c r="C15" s="4" t="inlineStr">
        <is>
          <t>Nécessaire uniquement pour une déduction fiscale supplémentaire, dont la valeur en trésorerie est la déduction multipliée par votre taux d'impôt. Ce pack n'indique aucun taux d'impôt pour aucun pays — saisissez le vôtre.</t>
        </is>
      </c>
    </row>
    <row r="16">
      <c r="A16" t="inlineStr">
        <is>
          <t>Durée théorique du prêt, en années</t>
        </is>
      </c>
      <c r="B16" s="20" t="n">
        <v>5</v>
      </c>
      <c r="C16" s="4" t="inlineStr">
        <is>
          <t>Utilisée uniquement pour une bonification d'intérêts. Nuova Sabatini est calculée sur une durée conventionnelle de cinq ans.</t>
        </is>
      </c>
    </row>
    <row r="17">
      <c r="A17" t="inlineStr">
        <is>
          <t>Montant financé (instruments de prêt et d'intérêts)</t>
        </is>
      </c>
      <c r="B17" s="21" t="n"/>
      <c r="C17" s="4" t="inlineStr">
        <is>
          <t>Laissez vide pour utiliser le coût total du projet.</t>
        </is>
      </c>
    </row>
    <row r="18" ht="46" customHeight="1">
      <c r="A18" t="inlineStr">
        <is>
          <t>Plafond matériel + formation en part du coût éligible</t>
        </is>
      </c>
      <c r="B18" s="22" t="n">
        <v>1</v>
      </c>
      <c r="C18" s="4" t="inlineStr">
        <is>
          <t>Saisissez 100 % si votre dispositif ne prévoit pas ce plafond. Plafonds relevés dans cette recherche : Transizione 5.0 — formation ≤10 % de l'investissement d'infrastructure, au maximum 300 000 EUR ; Digitalbonus Bayern — conseil et formation jusqu'à 50 % des coûts éligibles.</t>
        </is>
      </c>
    </row>
    <row r="19" ht="70" customHeight="1">
      <c r="A19" s="3" t="inlineStr">
        <is>
          <t>Notes pour ce dispositif</t>
        </is>
      </c>
      <c r="B19" s="23">
        <f>INDEX('Programmes'!$P$2:$P$50,MATCH($B$4,'Programmes'!$C$2:$C$50,0))</f>
        <v/>
      </c>
    </row>
    <row r="21" ht="40" customHeight="1">
      <c r="A21" s="7" t="inlineStr">
        <is>
          <t>Catégorie de coût</t>
        </is>
      </c>
      <c r="B21" s="7" t="inlineStr">
        <is>
          <t>Votre description</t>
        </is>
      </c>
      <c r="C21" s="7" t="inlineStr">
        <is>
          <t>Montant</t>
        </is>
      </c>
      <c r="D21" s="7" t="inlineStr">
        <is>
          <t>Éligible ?</t>
        </is>
      </c>
      <c r="E21" s="7" t="inlineStr">
        <is>
          <t>Compte dans le plafond matériel + formation ?</t>
        </is>
      </c>
      <c r="F21" s="7" t="inlineStr">
        <is>
          <t>Montant éligible</t>
        </is>
      </c>
    </row>
    <row r="22">
      <c r="A22" s="4" t="inlineStr">
        <is>
          <t>Logiciel de suivi — licences ou abonnement pour la durée du projet</t>
        </is>
      </c>
      <c r="B22" s="13" t="inlineStr">
        <is>
          <t>EXEMPLE — à remplacer par vos données</t>
        </is>
      </c>
      <c r="C22" s="21" t="n">
        <v>60000</v>
      </c>
      <c r="D22" s="14" t="inlineStr">
        <is>
          <t>Oui</t>
        </is>
      </c>
      <c r="E22" s="14" t="inlineStr">
        <is>
          <t>Non</t>
        </is>
      </c>
      <c r="F22" s="19">
        <f>IF(D22="Oui",C22,0)</f>
        <v/>
      </c>
    </row>
    <row r="23">
      <c r="A23" s="4" t="inlineStr">
        <is>
          <t>Prestations de mise en œuvre, de paramétrage et d'intégration</t>
        </is>
      </c>
      <c r="B23" s="13" t="n"/>
      <c r="C23" s="21" t="n">
        <v>45000</v>
      </c>
      <c r="D23" s="14" t="inlineStr">
        <is>
          <t>Oui</t>
        </is>
      </c>
      <c r="E23" s="14" t="inlineStr">
        <is>
          <t>Non</t>
        </is>
      </c>
      <c r="F23" s="19">
        <f>IF(D23="Oui",C23,0)</f>
        <v/>
      </c>
    </row>
    <row r="24">
      <c r="A24" s="4" t="inlineStr">
        <is>
          <t>Matériel et capteurs — passerelles, modules E/S, compteurs</t>
        </is>
      </c>
      <c r="B24" s="13" t="n"/>
      <c r="C24" s="21" t="n">
        <v>30000</v>
      </c>
      <c r="D24" s="14" t="inlineStr">
        <is>
          <t>Oui</t>
        </is>
      </c>
      <c r="E24" s="14" t="inlineStr">
        <is>
          <t>Oui</t>
        </is>
      </c>
      <c r="F24" s="19">
        <f>IF(D24="Oui",C24,0)</f>
        <v/>
      </c>
    </row>
    <row r="25">
      <c r="A25" s="4" t="inlineStr">
        <is>
          <t>Terminaux et écrans d'atelier</t>
        </is>
      </c>
      <c r="B25" s="13" t="n"/>
      <c r="C25" s="21" t="n">
        <v>12000</v>
      </c>
      <c r="D25" s="14" t="inlineStr">
        <is>
          <t>Oui</t>
        </is>
      </c>
      <c r="E25" s="14" t="inlineStr">
        <is>
          <t>Oui</t>
        </is>
      </c>
      <c r="F25" s="19">
        <f>IF(D25="Oui",C25,0)</f>
        <v/>
      </c>
    </row>
    <row r="26">
      <c r="A26" s="4" t="inlineStr">
        <is>
          <t>Formation des opérateurs, des techniciens et de l'encadrement</t>
        </is>
      </c>
      <c r="B26" s="13" t="n"/>
      <c r="C26" s="21" t="n">
        <v>8000</v>
      </c>
      <c r="D26" s="14" t="inlineStr">
        <is>
          <t>Oui</t>
        </is>
      </c>
      <c r="E26" s="14" t="inlineStr">
        <is>
          <t>Oui</t>
        </is>
      </c>
      <c r="F26" s="19">
        <f>IF(D26="Oui",C26,0)</f>
        <v/>
      </c>
    </row>
    <row r="27">
      <c r="A27" s="4" t="inlineStr">
        <is>
          <t>Autres (gestion de projet, conseil, aléas)</t>
        </is>
      </c>
      <c r="B27" s="13" t="n"/>
      <c r="C27" s="21" t="n">
        <v>10000</v>
      </c>
      <c r="D27" s="14" t="inlineStr">
        <is>
          <t>Oui</t>
        </is>
      </c>
      <c r="E27" s="14" t="inlineStr">
        <is>
          <t>Non</t>
        </is>
      </c>
      <c r="F27" s="19">
        <f>IF(D27="Oui",C27,0)</f>
        <v/>
      </c>
    </row>
    <row r="29">
      <c r="A29" s="24" t="inlineStr">
        <is>
          <t>Coût total du projet</t>
        </is>
      </c>
      <c r="C29" s="19">
        <f>SUM(C22:C27)</f>
        <v/>
      </c>
    </row>
    <row r="30">
      <c r="A30" s="24" t="inlineStr">
        <is>
          <t>Coût éligible, avant plafond</t>
        </is>
      </c>
      <c r="C30" s="19">
        <f>SUM(F22:F27)</f>
        <v/>
      </c>
    </row>
    <row r="31">
      <c r="A31" s="24" t="inlineStr">
        <is>
          <t>Matériel + formation éligibles</t>
        </is>
      </c>
      <c r="C31" s="19">
        <f>SUMIFS(F22:F27,E22:E27,"Oui")</f>
        <v/>
      </c>
    </row>
    <row r="32">
      <c r="A32" s="24" t="inlineStr">
        <is>
          <t>Coût éligible hors plafond</t>
        </is>
      </c>
      <c r="C32" s="19">
        <f>C30-C31</f>
        <v/>
      </c>
    </row>
    <row r="33">
      <c r="A33" s="24" t="inlineStr">
        <is>
          <t>Matériel + formation tenant dans le plafond</t>
        </is>
      </c>
      <c r="C33" s="19">
        <f>IF($B$18&gt;=1,C31,MIN(C31,$B$18*C32/(1-$B$18)))</f>
        <v/>
      </c>
    </row>
    <row r="34">
      <c r="A34" s="24" t="inlineStr">
        <is>
          <t>Assiette éligible après plafond</t>
        </is>
      </c>
      <c r="C34" s="19">
        <f>C32+C33</f>
        <v/>
      </c>
    </row>
    <row r="35">
      <c r="A35" s="24" t="inlineStr">
        <is>
          <t>Contrôle du plafond</t>
        </is>
      </c>
      <c r="C35" s="15">
        <f>IF(C33&lt;C31-0.000001,"Au-dessus du plafond — l'excédent a été retiré de l'assiette éligible","Dans le plafond")</f>
        <v/>
      </c>
    </row>
    <row r="36">
      <c r="A36" s="24" t="inlineStr">
        <is>
          <t>Assiette servant au calcul de l'aide</t>
        </is>
      </c>
      <c r="C36" s="19">
        <f>IF(AND($B$13="coût éligible",ISNUMBER($B$12)),MIN(C34,$B$12),C34)</f>
        <v/>
      </c>
    </row>
    <row r="37">
      <c r="A37" s="24" t="inlineStr">
        <is>
          <t>Aide avant le plafonnement</t>
        </is>
      </c>
      <c r="C37" s="19">
        <f>IF($B$10="","",IF(OR($B$6="Prêt — intérêts pris en charge",$B$6="Prestation, pas d'argent",$B$6="Aucun — clos ou abrogé",$B$6="Paquet fiscal et douanier"),0,IF($B$6="Déduction fiscale supplémentaire",IF(ISNUMBER($B$15),C36*$B$10*$B$15,0),IF($B$6="Bonification d'intérêts",IF(ISNUMBER($B$16),IF(ISNUMBER($B$17),$B$17,C29)*$B$10*$B$16,0),C36*$B$10))))</f>
        <v/>
      </c>
    </row>
    <row r="38">
      <c r="A38" s="24" t="inlineStr">
        <is>
          <t>Aide</t>
        </is>
      </c>
      <c r="C38" s="25">
        <f>IF(C37="","",IF(AND($B$13="l'aide",ISNUMBER($B$12)),MIN(C37,$B$12),C37))</f>
        <v/>
      </c>
    </row>
    <row r="39" ht="44" customHeight="1">
      <c r="A39" s="24" t="inlineStr">
        <is>
          <t>Comment cette aide a été calculée</t>
        </is>
      </c>
      <c r="C39" s="26">
        <f>IF($B$10="","Pas de taux : la source n'en donne aucun. Saisissez ci-dessus un taux de votre choix pour le modéliser.",IF(AND($B$6="Déduction fiscale supplémentaire",NOT(ISNUMBER($B$15))),"Une déduction fiscale supplémentaire vaut la déduction multipliée par votre taux d'impôt. Saisissez ci-dessus votre taux d'impôt sur les sociétés.",IF($B$6="Bonification d'intérêts","Bonification d'intérêts. Il s'agit de la borne haute non actualisée : montant financé × taux × durée. L'organisme la calcule sur un tableau d'amortissement, la bonification réelle est donc plus faible, et son calcul prévaut.",IF(OR($B$6="Prêt — intérêts pris en charge",$B$6="Prestation, pas d'argent",$B$6="Aucun — clos ou abrogé",$B$6="Paquet fiscal et douanier"),"L'aide est un prêt dont les intérêts sont pris en charge, pas une subvention. Il n'y a pas d'aide à calculer ; modélisez à part les intérêts que vous évitez.",IF(AND($B$13="l'aide",ISNUMBER($B$12),C37&gt;$B$12),"Plafonné au maximum publié.",IF($B$6="Déduction fiscale supplémentaire","Assiette × taux × votre taux d'impôt.","Assiette × taux."))))))</f>
        <v/>
      </c>
    </row>
    <row r="40">
      <c r="A40" s="24" t="inlineStr">
        <is>
          <t>Coût net pour vous</t>
        </is>
      </c>
      <c r="C40" s="25">
        <f>IF(ISNUMBER(C38),C29-C38,"")</f>
        <v/>
      </c>
    </row>
    <row r="41">
      <c r="A41" s="24" t="inlineStr">
        <is>
          <t>Taux de subvention effectif</t>
        </is>
      </c>
      <c r="C41" s="18">
        <f>IF(AND(ISNUMBER(C38),C29&gt;0),C38/C29,"")</f>
        <v/>
      </c>
    </row>
    <row r="42">
      <c r="A42" s="24" t="inlineStr">
        <is>
          <t>Contrôle du minimum</t>
        </is>
      </c>
      <c r="C42" s="15">
        <f>IF(NOT(ISNUMBER($B$11)),"—",IF(NOT(ISNUMBER(C38)),"—",IF(C38&gt;=$B$11,"Au-dessus du minimum publié","En dessous du minimum publié")))</f>
        <v/>
      </c>
    </row>
    <row r="43">
      <c r="A43" s="24" t="inlineStr">
        <is>
          <t>Contrôle du statut</t>
        </is>
      </c>
      <c r="C43" s="15">
        <f>IF(OR($B$7="OUVERT",$B$7="PERMANENT"),"Ouvert au 22 septembre 2026 — vérifiez tout de même l'appel en cours","Ce dispositif n'est pas ouvert — le chiffre ci-dessus n'est qu'un ordre de grandeur de planification")</f>
        <v/>
      </c>
    </row>
  </sheetData>
  <mergeCells count="8">
    <mergeCell ref="B19:G19"/>
    <mergeCell ref="C16:G16"/>
    <mergeCell ref="C18:G18"/>
    <mergeCell ref="C15:G15"/>
    <mergeCell ref="A2:G2"/>
    <mergeCell ref="C39:G39"/>
    <mergeCell ref="C9:G9"/>
    <mergeCell ref="C17:G17"/>
  </mergeCells>
  <conditionalFormatting sqref="C35">
    <cfRule type="cellIs" priority="1" operator="equal" dxfId="0">
      <formula>"Au-dessus du plafond — l'excédent a été retiré de l'assiette éligible"</formula>
    </cfRule>
    <cfRule type="cellIs" priority="2" operator="equal" dxfId="1">
      <formula>"Dans le plafond"</formula>
    </cfRule>
  </conditionalFormatting>
  <conditionalFormatting sqref="C42">
    <cfRule type="cellIs" priority="3" operator="equal" dxfId="0">
      <formula>"En dessous du minimum publié"</formula>
    </cfRule>
    <cfRule type="cellIs" priority="4" operator="equal" dxfId="1">
      <formula>"Au-dessus du minimum publié"</formula>
    </cfRule>
  </conditionalFormatting>
  <conditionalFormatting sqref="C43">
    <cfRule type="cellIs" priority="5" operator="equal" dxfId="0">
      <formula>"Ce dispositif n'est pas ouvert — le chiffre ci-dessus n'est qu'un ordre de grandeur de planification"</formula>
    </cfRule>
    <cfRule type="cellIs" priority="6" operator="equal" dxfId="1">
      <formula>"Ouvert au 22 septembre 2026 — vérifiez tout de même l'appel en cours"</formula>
    </cfRule>
  </conditionalFormatting>
  <conditionalFormatting sqref="B7">
    <cfRule type="cellIs" priority="7" operator="notEqual" dxfId="2">
      <formula>"OUVERT"</formula>
    </cfRule>
  </conditionalFormatting>
  <dataValidations count="2">
    <dataValidation sqref="B4" showDropDown="0" showInputMessage="0" showErrorMessage="0" allowBlank="0" type="list">
      <formula1>='Programmes'!$C$2:$C$50</formula1>
    </dataValidation>
    <dataValidation sqref="D22 D23 D24 D25 D26 D27 E22 E23 E24 E25 E26 E27" showDropDown="0" showInputMessage="0" showErrorMessage="0" allowBlank="0" type="list">
      <formula1>"Oui,Non"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2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52" customWidth="1" min="2" max="2"/>
    <col width="86" customWidth="1" min="3" max="3"/>
    <col width="16" customWidth="1" min="4" max="4"/>
    <col width="34" customWidth="1" min="5" max="5"/>
    <col width="26" customWidth="1" min="6" max="6"/>
    <col width="16" customWidth="1" min="7" max="7"/>
    <col width="14" customWidth="1" min="8" max="8"/>
    <col width="12" customWidth="1" min="9" max="9"/>
  </cols>
  <sheetData>
    <row r="1" ht="40" customHeight="1">
      <c r="A1" s="7" t="inlineStr">
        <is>
          <t>#</t>
        </is>
      </c>
      <c r="B1" s="7" t="inlineStr">
        <is>
          <t>Condition</t>
        </is>
      </c>
      <c r="C1" s="7" t="inlineStr">
        <is>
          <t>Pourquoi elle décide d'un dossier, et d'où elle vient</t>
        </is>
      </c>
      <c r="D1" s="7" t="inlineStr">
        <is>
          <t>Votre réponse</t>
        </is>
      </c>
      <c r="E1" s="7" t="inlineStr">
        <is>
          <t>Preuve que vous détenez</t>
        </is>
      </c>
      <c r="F1" s="7" t="inlineStr">
        <is>
          <t>Où elle est conservée</t>
        </is>
      </c>
      <c r="G1" s="7" t="inlineStr">
        <is>
          <t>Responsable</t>
        </is>
      </c>
      <c r="H1" s="7" t="inlineStr">
        <is>
          <t>Date de vérification</t>
        </is>
      </c>
      <c r="I1" s="7" t="inlineStr">
        <is>
          <t>Signal</t>
        </is>
      </c>
    </row>
    <row r="2" ht="46" customHeight="1">
      <c r="A2" t="n">
        <v>1</v>
      </c>
      <c r="B2" s="4" t="inlineStr">
        <is>
          <t>Qualité de PME au sens de la définition européenne, appréciée sur l'ensemble du groupe d'entreprises liées</t>
        </is>
      </c>
      <c r="C2" s="4" t="inlineStr">
        <is>
          <t>Les taux dépendent presque partout de la classe de taille : EEW Modul 3 verse 45 % aux petites, 35 % aux moyennes, 25 % aux grandes ; le Modul 4 exclut totalement les grandes entreprises ; le taux de l'UFI autrichien varie de 15/20/25 % selon la taille. Une participation de partenaire ou liée peut vous faire basculer dans la classe supérieure.</t>
        </is>
      </c>
      <c r="D2" s="14" t="n"/>
      <c r="E2" s="14" t="n"/>
      <c r="F2" s="14" t="n"/>
      <c r="G2" s="14" t="n"/>
      <c r="H2" s="14" t="n"/>
      <c r="I2" s="27">
        <f>IF(OR(D2="",D2="Non",D2="Inconnu"),"À VÉRIFIER","")</f>
        <v/>
      </c>
    </row>
    <row r="3" ht="46" customHeight="1">
      <c r="A3" t="n">
        <v>2</v>
      </c>
      <c r="B3" s="4" t="inlineStr">
        <is>
          <t>Siège ou établissement dans la bonne région</t>
        </is>
      </c>
      <c r="C3" s="4" t="inlineStr">
        <is>
          <t>Digitalbonus Bayern exige un établissement en Bavière ; MID-Digitalisierung un siège en NRW ; les chèques wallons un siège principal en Wallonie ; SITCE et SICE sont propres à des NUTS II.</t>
        </is>
      </c>
      <c r="D3" s="14" t="n"/>
      <c r="E3" s="14" t="n"/>
      <c r="F3" s="14" t="n"/>
      <c r="G3" s="14" t="n"/>
      <c r="H3" s="14" t="n"/>
      <c r="I3" s="27">
        <f>IF(OR(D3="",D3="Non",D3="Inconnu"),"À VÉRIFIER","")</f>
        <v/>
      </c>
    </row>
    <row r="4" ht="46" customHeight="1">
      <c r="A4" t="n">
        <v>3</v>
      </c>
      <c r="B4" s="4" t="inlineStr">
        <is>
          <t>Secteur et code NACE éligibles</t>
        </is>
      </c>
      <c r="C4" s="4" t="inlineStr">
        <is>
          <t>Le prêt de transformation numérique du KOSGEB ne vise que la section C de la NACE et exclut les micro-entreprises. Digitalbonus Bayern exclut les professions libérales, les hôpitaux, l'agriculture et les entreprises publiques.</t>
        </is>
      </c>
      <c r="D4" s="14" t="n"/>
      <c r="E4" s="14" t="n"/>
      <c r="F4" s="14" t="n"/>
      <c r="G4" s="14" t="n"/>
      <c r="H4" s="14" t="n"/>
      <c r="I4" s="27">
        <f>IF(OR(D4="",D4="Non",D4="Inconnu"),"À VÉRIFIER","")</f>
        <v/>
      </c>
    </row>
    <row r="5" ht="46" customHeight="1">
      <c r="A5" t="n">
        <v>4</v>
      </c>
      <c r="B5" s="4" t="inlineStr">
        <is>
          <t>Seuils de micro-entreprise, d'effectif et de chiffre d'affaires</t>
        </is>
      </c>
      <c r="C5" s="4" t="inlineStr">
        <is>
          <t>Digitalbonus Bayern : moins de 50 salariés et un chiffre d'affaires ou un bilan ≤10 millions EUR. SMV:Digital : au moins 2 équivalents temps plein.</t>
        </is>
      </c>
      <c r="D5" s="14" t="n"/>
      <c r="E5" s="14" t="n"/>
      <c r="F5" s="14" t="n"/>
      <c r="G5" s="14" t="n"/>
      <c r="H5" s="14" t="n"/>
      <c r="I5" s="27">
        <f>IF(OR(D5="",D5="Non",D5="Inconnu"),"À VÉRIFIER","")</f>
        <v/>
      </c>
    </row>
    <row r="6" ht="46" customHeight="1">
      <c r="A6" t="n">
        <v>5</v>
      </c>
      <c r="B6" s="4" t="inlineStr">
        <is>
          <t>De minimis perçus sur les trois exercices précédents</t>
        </is>
      </c>
      <c r="C6" s="4" t="inlineStr">
        <is>
          <t>MID-Digitalisierung plafonne les de minimis antérieurs à 300 000 EUR ; les aides Klimatklivet sont plafonnées à 300 000 EUR sur trois ans ; le Vergroeningsscan flamand relève du de minimis. Vous devez pouvoir annoncer le cumul en cours.</t>
        </is>
      </c>
      <c r="D6" s="14" t="n"/>
      <c r="E6" s="14" t="n"/>
      <c r="F6" s="14" t="n"/>
      <c r="G6" s="14" t="n"/>
      <c r="H6" s="14" t="n"/>
      <c r="I6" s="27">
        <f>IF(OR(D6="",D6="Non",D6="Inconnu"),"À VÉRIFIER","")</f>
        <v/>
      </c>
    </row>
    <row r="7" ht="46" customHeight="1">
      <c r="A7" t="n">
        <v>6</v>
      </c>
      <c r="B7" s="4" t="inlineStr">
        <is>
          <t>Investissement notifié à l'organisme avant d'être engagé</t>
        </is>
      </c>
      <c r="C7" s="4" t="inlineStr">
        <is>
          <t>L'EIA aux Pays-Bas doit être notifiée à la RVO au préalable. C'est de loin la façon la plus courante de perdre un dossier néerlandais.</t>
        </is>
      </c>
      <c r="D7" s="14" t="n"/>
      <c r="E7" s="14" t="n"/>
      <c r="F7" s="14" t="n"/>
      <c r="G7" s="14" t="n"/>
      <c r="H7" s="14" t="n"/>
      <c r="I7" s="27">
        <f>IF(OR(D7="",D7="Non",D7="Inconnu"),"À VÉRIFIER","")</f>
        <v/>
      </c>
    </row>
    <row r="8" ht="46" customHeight="1">
      <c r="A8" t="n">
        <v>7</v>
      </c>
      <c r="B8" s="4" t="inlineStr">
        <is>
          <t>Réservation ou prenotazione effectuée avant l'investissement</t>
        </is>
      </c>
      <c r="C8" s="4" t="inlineStr">
        <is>
          <t>L'iperammortamento italien passe par le GSE : prenotazione, puis confirmation dans les 60 jours suivant l'accord du GSE, puis déclaration d'achèvement au plus tard le 15 novembre 2028.</t>
        </is>
      </c>
      <c r="D8" s="14" t="n"/>
      <c r="E8" s="14" t="n"/>
      <c r="F8" s="14" t="n"/>
      <c r="G8" s="14" t="n"/>
      <c r="H8" s="14" t="n"/>
      <c r="I8" s="27">
        <f>IF(OR(D8="",D8="Non",D8="Inconnu"),"À VÉRIFIER","")</f>
        <v/>
      </c>
    </row>
    <row r="9" ht="46" customHeight="1">
      <c r="A9" t="n">
        <v>8</v>
      </c>
      <c r="B9" s="4" t="inlineStr">
        <is>
          <t>Aucun travail commencé et rien de commandé avant l'accord</t>
        </is>
      </c>
      <c r="C9" s="4" t="inlineStr">
        <is>
          <t>Les conditions du programme ProKilowatt 2026 excluent les mesures déjà mises en œuvre avant l'accord. La plupart des régimes de subvention suivent la même ligne.</t>
        </is>
      </c>
      <c r="D9" s="14" t="n"/>
      <c r="E9" s="14" t="n"/>
      <c r="F9" s="14" t="n"/>
      <c r="G9" s="14" t="n"/>
      <c r="H9" s="14" t="n"/>
      <c r="I9" s="27">
        <f>IF(OR(D9="",D9="Non",D9="Inconnu"),"À VÉRIFIER","")</f>
        <v/>
      </c>
    </row>
    <row r="10" ht="46" customHeight="1">
      <c r="A10" t="n">
        <v>9</v>
      </c>
      <c r="B10" s="4" t="inlineStr">
        <is>
          <t>Attestation régionale d'éligibilité obtenue</t>
        </is>
      </c>
      <c r="C10" s="4" t="inlineStr">
        <is>
          <t>La déduction thématique fédérale majorée belge (40 % PME / 30 % grandes) exige une attestation régionale certifiant que l'investissement est éligible. Sans elle, la déduction retombe au taux de base.</t>
        </is>
      </c>
      <c r="D10" s="14" t="n"/>
      <c r="E10" s="14" t="n"/>
      <c r="F10" s="14" t="n"/>
      <c r="G10" s="14" t="n"/>
      <c r="H10" s="14" t="n"/>
      <c r="I10" s="27">
        <f>IF(OR(D10="",D10="Non",D10="Inconnu"),"À VÉRIFIER","")</f>
        <v/>
      </c>
    </row>
    <row r="11" ht="46" customHeight="1">
      <c r="A11" t="n">
        <v>10</v>
      </c>
      <c r="B11" s="4" t="inlineStr">
        <is>
          <t>Le bien figure sur la liste publiée des technologies éligibles</t>
        </is>
      </c>
      <c r="C11" s="4" t="inlineStr">
        <is>
          <t>L'EIA ne finance que les biens inscrits à l'Energielijst, et l'Energielijst 2026 ne comporte aucun code autonome pour un système de suivi énergétique, de sous-comptage ou de management de l'énergie — la mesure n'apparaît que comme composant d'un bien listé. Ecologiepremie+ fonctionne de la même façon via sa Limitatieve Technologieënlijst, où ne figure aucune technologie de comptage.</t>
        </is>
      </c>
      <c r="D11" s="14" t="n"/>
      <c r="E11" s="14" t="n"/>
      <c r="F11" s="14" t="n"/>
      <c r="G11" s="14" t="n"/>
      <c r="H11" s="14" t="n"/>
      <c r="I11" s="27">
        <f>IF(OR(D11="",D11="Non",D11="Inconnu"),"À VÉRIFIER","")</f>
        <v/>
      </c>
    </row>
    <row r="12" ht="46" customHeight="1">
      <c r="A12" t="n">
        <v>11</v>
      </c>
      <c r="B12" s="4" t="inlineStr">
        <is>
          <t>Économie d'énergie chiffrée, justifiée et — lorsque c'est exigé — auditée</t>
        </is>
      </c>
      <c r="C12" s="4" t="inlineStr">
        <is>
          <t>EEW Modul 4 exige la preuve que la demande d'énergie finale baisse d'au moins 15 %. L'UFI autrichien exige une économie minimale de 4 tonnes de CO2 par an. L'Erhvervspuljen danois calcule lui-même l'aide à 1 000 DKK par tonne de CO2 ou 20 øre par kWh économisé : pas de mesure, pas d'aide.</t>
        </is>
      </c>
      <c r="D12" s="14" t="n"/>
      <c r="E12" s="14" t="n"/>
      <c r="F12" s="14" t="n"/>
      <c r="G12" s="14" t="n"/>
      <c r="H12" s="14" t="n"/>
      <c r="I12" s="27">
        <f>IF(OR(D12="",D12="Non",D12="Inconnu"),"À VÉRIFIER","")</f>
        <v/>
      </c>
    </row>
    <row r="13" ht="46" customHeight="1">
      <c r="A13" t="n">
        <v>12</v>
      </c>
      <c r="B13" s="4" t="inlineStr">
        <is>
          <t>Investissement minimal ou aide minimale atteints</t>
        </is>
      </c>
      <c r="C13" s="4" t="inlineStr">
        <is>
          <t>UFI : investissement d'au moins 10 000 EUR et inférieur à 1,0 million EUR. GREEN : investissement minimal 50 000 EUR. EIA : 2 500 EUR par bien. Energiatuki : 10 000–5 000 000 EUR. Nuova Sabatini : financement 20 000–4 000 000 EUR. Le certificat d'investissement turc a un plancher de 6 000 000 TL.</t>
        </is>
      </c>
      <c r="D13" s="14" t="n"/>
      <c r="E13" s="14" t="n"/>
      <c r="F13" s="14" t="n"/>
      <c r="G13" s="14" t="n"/>
      <c r="H13" s="14" t="n"/>
      <c r="I13" s="27">
        <f>IF(OR(D13="",D13="Non",D13="Inconnu"),"À VÉRIFIER","")</f>
        <v/>
      </c>
    </row>
    <row r="14" ht="46" customHeight="1">
      <c r="A14" t="n">
        <v>13</v>
      </c>
      <c r="B14" s="4" t="inlineStr">
        <is>
          <t>Maximum non déjà consommé par un autre projet</t>
        </is>
      </c>
      <c r="C14" s="4" t="inlineStr">
        <is>
          <t>Plusieurs plafonds s'entendent par entreprise sur une période, et non par projet : Ecologiepremie+ et GREEN plafonnent à 1 million EUR par entreprise sur trois ans, kmo-portefeuille à 7 500 EUR par an, les chèques wallons à 50 000 EUR sur trois ans.</t>
        </is>
      </c>
      <c r="D14" s="14" t="n"/>
      <c r="E14" s="14" t="n"/>
      <c r="F14" s="14" t="n"/>
      <c r="G14" s="14" t="n"/>
      <c r="H14" s="14" t="n"/>
      <c r="I14" s="27">
        <f>IF(OR(D14="",D14="Non",D14="Inconnu"),"À VÉRIFIER","")</f>
        <v/>
      </c>
    </row>
    <row r="15" ht="46" customHeight="1">
      <c r="A15" t="n">
        <v>14</v>
      </c>
      <c r="B15" s="4" t="inlineStr">
        <is>
          <t>Achats réalisés selon les règles du dispositif, avec des devis datés</t>
        </is>
      </c>
      <c r="C15" s="4" t="inlineStr">
        <is>
          <t>Lorsqu'un dispositif finance la prestation d'un tiers — les chèques wallons et flamands, SMV:Digital, MID-Digitalisierung — le prestataire doit souvent être agréé et la prestation doit être commandée et facturée dans le bon ordre.</t>
        </is>
      </c>
      <c r="D15" s="14" t="n"/>
      <c r="E15" s="14" t="n"/>
      <c r="F15" s="14" t="n"/>
      <c r="G15" s="14" t="n"/>
      <c r="H15" s="14" t="n"/>
      <c r="I15" s="27">
        <f>IF(OR(D15="",D15="Non",D15="Inconnu"),"À VÉRIFIER","")</f>
        <v/>
      </c>
    </row>
    <row r="16" ht="46" customHeight="1">
      <c r="A16" t="n">
        <v>15</v>
      </c>
      <c r="B16" s="4" t="inlineStr">
        <is>
          <t>Prestataire certifié ou agréé lorsque c'est exigé</t>
        </is>
      </c>
      <c r="C16" s="4" t="inlineStr">
        <is>
          <t>Le Vergroeningsscan flamand est réalisé par douze cabinets de conseil sélectionnés ; les chèques wallons ne financent que des prestataires labellisés ; MID-Digitalisierung exige un prestataire externe qui réalise ou accompagne le projet.</t>
        </is>
      </c>
      <c r="D16" s="14" t="n"/>
      <c r="E16" s="14" t="n"/>
      <c r="F16" s="14" t="n"/>
      <c r="G16" s="14" t="n"/>
      <c r="H16" s="14" t="n"/>
      <c r="I16" s="27">
        <f>IF(OR(D16="",D16="Non",D16="Inconnu"),"À VÉRIFIER","")</f>
        <v/>
      </c>
    </row>
    <row r="17" ht="46" customHeight="1">
      <c r="A17" t="n">
        <v>16</v>
      </c>
      <c r="B17" s="4" t="inlineStr">
        <is>
          <t>Accord d'efficacité énergétique signé, ou opération montée en contrat d'ESCO</t>
        </is>
      </c>
      <c r="C17" s="4" t="inlineStr">
        <is>
          <t>En Finlande, Energiatuki verse 20 % dans le cadre de l'energiatehokkuussopimus et 25 % via une ESCO, contre 15 % sans accord. Cela vaut 5 à 10 points d'intensité.</t>
        </is>
      </c>
      <c r="D17" s="14" t="n"/>
      <c r="E17" s="14" t="n"/>
      <c r="F17" s="14" t="n"/>
      <c r="G17" s="14" t="n"/>
      <c r="H17" s="14" t="n"/>
      <c r="I17" s="27">
        <f>IF(OR(D17="",D17="Non",D17="Inconnu"),"À VÉRIFIER","")</f>
        <v/>
      </c>
    </row>
    <row r="18" ht="46" customHeight="1">
      <c r="A18" t="n">
        <v>17</v>
      </c>
      <c r="B18" s="4" t="inlineStr">
        <is>
          <t>Certification détenue lorsqu'elle conditionne l'aide</t>
        </is>
      </c>
      <c r="C18" s="4" t="inlineStr">
        <is>
          <t>Le VAP turc exige un certificat TS EN ISO 50001, un enregistrement EVDES et un responsable énergie désigné. L'UFI autrichien verse +5 % (au maximum 10 000 EUR) pour un enregistrement EMAS.</t>
        </is>
      </c>
      <c r="D18" s="14" t="n"/>
      <c r="E18" s="14" t="n"/>
      <c r="F18" s="14" t="n"/>
      <c r="G18" s="14" t="n"/>
      <c r="H18" s="14" t="n"/>
      <c r="I18" s="27">
        <f>IF(OR(D18="",D18="Non",D18="Inconnu"),"À VÉRIFIER","")</f>
        <v/>
      </c>
    </row>
    <row r="19" ht="46" customHeight="1">
      <c r="A19" t="n">
        <v>18</v>
      </c>
      <c r="B19" s="4" t="inlineStr">
        <is>
          <t>Évaluation de maturité réalisée avant le financement</t>
        </is>
      </c>
      <c r="C19" s="4" t="inlineStr">
        <is>
          <t>Le prêt de transformation numérique du KOSGEB exige une évaluation de maturité numérique approuvée — TÜSSİDE DDX ou MEXT SIRI — avant le déblocage du financement.</t>
        </is>
      </c>
      <c r="D19" s="14" t="n"/>
      <c r="E19" s="14" t="n"/>
      <c r="F19" s="14" t="n"/>
      <c r="G19" s="14" t="n"/>
      <c r="H19" s="14" t="n"/>
      <c r="I19" s="27">
        <f>IF(OR(D19="",D19="Non",D19="Inconnu"),"À VÉRIFIER","")</f>
        <v/>
      </c>
    </row>
    <row r="20" ht="46" customHeight="1">
      <c r="A20" t="n">
        <v>19</v>
      </c>
      <c r="B20" s="4" t="inlineStr">
        <is>
          <t>Critères financiers remplis</t>
        </is>
      </c>
      <c r="C20" s="4" t="inlineStr">
        <is>
          <t>Le prêt de transformation numérique du KOSGEB exige des capitaux propres positifs au dernier exercice et un résultat d'exploitation positif sur au moins un des trois derniers. Les entreprises insolvables sont exclues de Digitalbonus Bayern.</t>
        </is>
      </c>
      <c r="D20" s="14" t="n"/>
      <c r="E20" s="14" t="n"/>
      <c r="F20" s="14" t="n"/>
      <c r="G20" s="14" t="n"/>
      <c r="H20" s="14" t="n"/>
      <c r="I20" s="27">
        <f>IF(OR(D20="",D20="Non",D20="Inconnu"),"À VÉRIFIER","")</f>
        <v/>
      </c>
    </row>
    <row r="21" ht="46" customHeight="1">
      <c r="A21" t="n">
        <v>20</v>
      </c>
      <c r="B21" s="4" t="inlineStr">
        <is>
          <t>Fenêtre de dépôt ouverte, et règle de file d'attente comprise</t>
        </is>
      </c>
      <c r="C21" s="4" t="inlineStr">
        <is>
          <t>Digitalbonus Bayern rouvre le 1er octobre 2026 à 10h00 après épuisement du quota mensuel ; MID-Digitalisierung procède par tirage au sort suivi d'une fenêtre de dépôt de 28 jours ; les partenariats SLIM sont passés au tirage au sort parce que l'enveloppe partait en quelques minutes.</t>
        </is>
      </c>
      <c r="D21" s="14" t="n"/>
      <c r="E21" s="14" t="n"/>
      <c r="F21" s="14" t="n"/>
      <c r="G21" s="14" t="n"/>
      <c r="H21" s="14" t="n"/>
      <c r="I21" s="27">
        <f>IF(OR(D21="",D21="Non",D21="Inconnu"),"À VÉRIFIER","")</f>
        <v/>
      </c>
    </row>
    <row r="22" ht="46" customHeight="1">
      <c r="A22" t="n">
        <v>21</v>
      </c>
      <c r="B22" s="4" t="inlineStr">
        <is>
          <t>Limites de dépôt par entreprise respectées</t>
        </is>
      </c>
      <c r="C22" s="4" t="inlineStr">
        <is>
          <t>Digitalbonus Bayern autorise un dossier par domaine d'aide et deux par entreprise sur la durée du dispositif. TÜBİTAK autorise deux propositions par organisme et par période d'appel, 1501 et 1507 confondus.</t>
        </is>
      </c>
      <c r="D22" s="14" t="n"/>
      <c r="E22" s="14" t="n"/>
      <c r="F22" s="14" t="n"/>
      <c r="G22" s="14" t="n"/>
      <c r="H22" s="14" t="n"/>
      <c r="I22" s="27">
        <f>IF(OR(D22="",D22="Non",D22="Inconnu"),"À VÉRIFIER","")</f>
        <v/>
      </c>
    </row>
    <row r="23" ht="46" customHeight="1">
      <c r="A23" t="n">
        <v>22</v>
      </c>
      <c r="B23" s="4" t="inlineStr">
        <is>
          <t>Situation fiscale vérifiée, pour les instruments fiscaux</t>
        </is>
      </c>
      <c r="C23" s="4" t="inlineStr">
        <is>
          <t>Une déduction ou un crédit ne valent que ce que vous pouvez en utiliser. Ce pack n'indique ni les plafonds en pourcentage de l'impôt pour la déduction espagnole sur l'informatique, ni les taux WBSO, parce que les sources consultées ne les donnaient pas.</t>
        </is>
      </c>
      <c r="D23" s="14" t="n"/>
      <c r="E23" s="14" t="n"/>
      <c r="F23" s="14" t="n"/>
      <c r="G23" s="14" t="n"/>
      <c r="H23" s="14" t="n"/>
      <c r="I23" s="27">
        <f>IF(OR(D23="",D23="Non",D23="Inconnu"),"À VÉRIFIER","")</f>
        <v/>
      </c>
    </row>
  </sheetData>
  <conditionalFormatting sqref="I2:I23">
    <cfRule type="cellIs" priority="1" operator="equal" dxfId="0">
      <formula>"À VÉRIFIER"</formula>
    </cfRule>
  </conditionalFormatting>
  <dataValidations count="1">
    <dataValidation sqref="D2 D3 D4 D5 D6 D7 D8 D9 D10 D11 D12 D13 D14 D15 D16 D17 D18 D19 D20 D21 D22 D23" showDropDown="0" showInputMessage="0" showErrorMessage="0" allowBlank="0" type="list">
      <formula1>"Oui,Non,Sans objet,Inconnu"</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1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4" customWidth="1" min="1" max="1"/>
    <col width="22" customWidth="1" min="2" max="2"/>
    <col width="12" customWidth="1" min="3" max="3"/>
    <col width="12" customWidth="1" min="4" max="4"/>
    <col width="18" customWidth="1" min="5" max="5"/>
    <col width="12" customWidth="1" min="6" max="6"/>
    <col width="14" customWidth="1" min="7" max="7"/>
    <col width="14" customWidth="1" min="8" max="8"/>
    <col width="54" customWidth="1" min="9" max="9"/>
    <col width="38" customWidth="1" min="10" max="10"/>
    <col width="24" customWidth="1" min="11" max="11"/>
    <col width="30" customWidth="1" min="12" max="12"/>
    <col width="50" customWidth="1" min="13" max="13"/>
  </cols>
  <sheetData>
    <row r="1" ht="40" customHeight="1">
      <c r="A1" s="7" t="inlineStr">
        <is>
          <t>Indicateur</t>
        </is>
      </c>
      <c r="B1" s="7" t="inlineStr">
        <is>
          <t>Unité</t>
        </is>
      </c>
      <c r="C1" s="7" t="inlineStr">
        <is>
          <t>Meilleur quand</t>
        </is>
      </c>
      <c r="D1" s="7" t="inlineStr">
        <is>
          <t>Référence</t>
        </is>
      </c>
      <c r="E1" s="7" t="inlineStr">
        <is>
          <t>Période de référence</t>
        </is>
      </c>
      <c r="F1" s="7" t="inlineStr">
        <is>
          <t>Cible</t>
        </is>
      </c>
      <c r="G1" s="7" t="inlineStr">
        <is>
          <t>Date cible</t>
        </is>
      </c>
      <c r="H1" s="7" t="inlineStr">
        <is>
          <t>Évolution engagée</t>
        </is>
      </c>
      <c r="I1" s="7" t="inlineStr">
        <is>
          <t>Méthode de mesure</t>
        </is>
      </c>
      <c r="J1" s="7" t="inlineStr">
        <is>
          <t>Source de données</t>
        </is>
      </c>
      <c r="K1" s="7" t="inlineStr">
        <is>
          <t>Pas d'échantillonnage</t>
        </is>
      </c>
      <c r="L1" s="7" t="inlineStr">
        <is>
          <t>Durée de conservation</t>
        </is>
      </c>
      <c r="M1" s="7" t="inlineStr">
        <is>
          <t>Pièce de preuve pour une visite de contrôle</t>
        </is>
      </c>
    </row>
    <row r="2" ht="34" customHeight="1">
      <c r="A2" s="3" t="inlineStr">
        <is>
          <t>Production bonne par heure de production</t>
        </is>
      </c>
      <c r="B2" t="inlineStr">
        <is>
          <t>unités/h</t>
        </is>
      </c>
      <c r="C2" t="inlineStr">
        <is>
          <t>plus élevé</t>
        </is>
      </c>
      <c r="D2" s="14" t="n"/>
      <c r="E2" s="14" t="n"/>
      <c r="F2" s="14" t="n"/>
      <c r="G2" s="14" t="n"/>
      <c r="H2" s="28">
        <f>IF(AND(ISNUMBER(D2),D2&lt;&gt;0,ISNUMBER(F2)),(F2-D2)/D2,"")</f>
        <v/>
      </c>
      <c r="I2" s="29" t="inlineStr">
        <is>
          <t>Capté automatiquement depuis les signaux machine (état et comptages) ; définitions identiques avant et après.</t>
        </is>
      </c>
      <c r="J2" s="29" t="inlineStr">
        <is>
          <t>Export du système de suivi, mêmes machines, mêmes définitions.</t>
        </is>
      </c>
      <c r="K2" s="29" t="inlineStr">
        <is>
          <t>1 minute à la machine ; agrégé par équipe</t>
        </is>
      </c>
      <c r="L2" s="29" t="inlineStr">
        <is>
          <t>Durée du projet plus l'obligation de conservation du dispositif</t>
        </is>
      </c>
      <c r="M2" s="29" t="inlineStr">
        <is>
          <t>Export mensuel avec le journal d'événements brut qui le fonde, plus la note de méthode</t>
        </is>
      </c>
    </row>
    <row r="3" ht="34" customHeight="1">
      <c r="A3" s="3" t="inlineStr">
        <is>
          <t>Arrêts non planifiés</t>
        </is>
      </c>
      <c r="B3" t="inlineStr">
        <is>
          <t>heures/mois</t>
        </is>
      </c>
      <c r="C3" t="inlineStr">
        <is>
          <t>plus faible</t>
        </is>
      </c>
      <c r="D3" s="14" t="n"/>
      <c r="E3" s="14" t="n"/>
      <c r="F3" s="14" t="n"/>
      <c r="G3" s="14" t="n"/>
      <c r="H3" s="28">
        <f>IF(AND(ISNUMBER(D3),D3&lt;&gt;0,ISNUMBER(F3)),(F3-D3)/D3,"")</f>
        <v/>
      </c>
      <c r="I3" s="29" t="inlineStr">
        <is>
          <t>Capté automatiquement depuis les signaux machine (état et comptages) ; définitions identiques avant et après.</t>
        </is>
      </c>
      <c r="J3" s="29" t="inlineStr">
        <is>
          <t>Export du système de suivi, mêmes machines, mêmes définitions.</t>
        </is>
      </c>
      <c r="K3" s="29" t="inlineStr">
        <is>
          <t>1 minute à la machine ; agrégé par équipe</t>
        </is>
      </c>
      <c r="L3" s="29" t="inlineStr">
        <is>
          <t>Durée du projet plus l'obligation de conservation du dispositif</t>
        </is>
      </c>
      <c r="M3" s="29" t="inlineStr">
        <is>
          <t>Export mensuel avec le journal d'événements brut qui le fonde, plus la note de méthode</t>
        </is>
      </c>
    </row>
    <row r="4" ht="34" customHeight="1">
      <c r="A4" s="3" t="inlineStr">
        <is>
          <t>Disponibilité</t>
        </is>
      </c>
      <c r="B4" t="inlineStr">
        <is>
          <t>% du temps de production planifié</t>
        </is>
      </c>
      <c r="C4" t="inlineStr">
        <is>
          <t>plus élevé</t>
        </is>
      </c>
      <c r="D4" s="17" t="n"/>
      <c r="E4" s="14" t="n"/>
      <c r="F4" s="17" t="n"/>
      <c r="G4" s="14" t="n"/>
      <c r="H4" s="28">
        <f>IF(AND(ISNUMBER(D4),D4&lt;&gt;0,ISNUMBER(F4)),(F4-D4)/D4,"")</f>
        <v/>
      </c>
      <c r="I4" s="29" t="inlineStr">
        <is>
          <t>Capté automatiquement depuis les signaux machine (état et comptages) ; définitions identiques avant et après.</t>
        </is>
      </c>
      <c r="J4" s="29" t="inlineStr">
        <is>
          <t>Export du système de suivi, mêmes machines, mêmes définitions.</t>
        </is>
      </c>
      <c r="K4" s="29" t="inlineStr">
        <is>
          <t>1 minute à la machine ; agrégé par équipe</t>
        </is>
      </c>
      <c r="L4" s="29" t="inlineStr">
        <is>
          <t>Durée du projet plus l'obligation de conservation du dispositif</t>
        </is>
      </c>
      <c r="M4" s="29" t="inlineStr">
        <is>
          <t>Export mensuel avec le journal d'événements brut qui le fonde, plus la note de méthode</t>
        </is>
      </c>
    </row>
    <row r="5" ht="34" customHeight="1">
      <c r="A5" s="3" t="inlineStr">
        <is>
          <t>Taux de rebut et de retouche</t>
        </is>
      </c>
      <c r="B5" t="inlineStr">
        <is>
          <t>% de la production</t>
        </is>
      </c>
      <c r="C5" t="inlineStr">
        <is>
          <t>plus faible</t>
        </is>
      </c>
      <c r="D5" s="17" t="n"/>
      <c r="E5" s="14" t="n"/>
      <c r="F5" s="17" t="n"/>
      <c r="G5" s="14" t="n"/>
      <c r="H5" s="28">
        <f>IF(AND(ISNUMBER(D5),D5&lt;&gt;0,ISNUMBER(F5)),(F5-D5)/D5,"")</f>
        <v/>
      </c>
      <c r="I5" s="29" t="inlineStr">
        <is>
          <t>Capté automatiquement depuis les signaux machine (état et comptages) ; définitions identiques avant et après.</t>
        </is>
      </c>
      <c r="J5" s="29" t="inlineStr">
        <is>
          <t>Export du système de suivi, mêmes machines, mêmes définitions.</t>
        </is>
      </c>
      <c r="K5" s="29" t="inlineStr">
        <is>
          <t>1 minute à la machine ; agrégé par équipe</t>
        </is>
      </c>
      <c r="L5" s="29" t="inlineStr">
        <is>
          <t>Durée du projet plus l'obligation de conservation du dispositif</t>
        </is>
      </c>
      <c r="M5" s="29" t="inlineStr">
        <is>
          <t>Export mensuel avec le journal d'événements brut qui le fonde, plus la note de méthode</t>
        </is>
      </c>
    </row>
    <row r="6" ht="34" customHeight="1">
      <c r="A6" s="3" t="inlineStr">
        <is>
          <t>Énergie par unité bonne</t>
        </is>
      </c>
      <c r="B6" t="inlineStr">
        <is>
          <t>kWh/unité</t>
        </is>
      </c>
      <c r="C6" t="inlineStr">
        <is>
          <t>plus faible</t>
        </is>
      </c>
      <c r="D6" s="14" t="n"/>
      <c r="E6" s="14" t="n"/>
      <c r="F6" s="14" t="n"/>
      <c r="G6" s="14" t="n"/>
      <c r="H6" s="28">
        <f>IF(AND(ISNUMBER(D6),D6&lt;&gt;0,ISNUMBER(F6)),(F6-D6)/D6,"")</f>
        <v/>
      </c>
      <c r="I6" s="29" t="inlineStr">
        <is>
          <t>Compté à la machine ou sur l'alimentation, relevé automatiquement ; pas un chiffre de facture divisé par la production.</t>
        </is>
      </c>
      <c r="J6" s="29" t="inlineStr">
        <is>
          <t>Export du système de suivi, mêmes machines, mêmes définitions.</t>
        </is>
      </c>
      <c r="K6" s="29" t="inlineStr">
        <is>
          <t>1 minute à la machine ; agrégé par équipe</t>
        </is>
      </c>
      <c r="L6" s="29" t="inlineStr">
        <is>
          <t>Durée du projet plus l'obligation de conservation du dispositif</t>
        </is>
      </c>
      <c r="M6" s="29" t="inlineStr">
        <is>
          <t>Export mensuel avec le journal d'événements brut qui le fonde, plus la note de méthode</t>
        </is>
      </c>
    </row>
    <row r="7" ht="34" customHeight="1">
      <c r="A7" s="3" t="inlineStr">
        <is>
          <t>Temps moyen de changement de série</t>
        </is>
      </c>
      <c r="B7" t="inlineStr">
        <is>
          <t>minutes</t>
        </is>
      </c>
      <c r="C7" t="inlineStr">
        <is>
          <t>plus faible</t>
        </is>
      </c>
      <c r="D7" s="14" t="n"/>
      <c r="E7" s="14" t="n"/>
      <c r="F7" s="14" t="n"/>
      <c r="G7" s="14" t="n"/>
      <c r="H7" s="28">
        <f>IF(AND(ISNUMBER(D7),D7&lt;&gt;0,ISNUMBER(F7)),(F7-D7)/D7,"")</f>
        <v/>
      </c>
      <c r="I7" s="29" t="inlineStr">
        <is>
          <t>Capté automatiquement depuis les signaux machine (état et comptages) ; définitions identiques avant et après.</t>
        </is>
      </c>
      <c r="J7" s="29" t="inlineStr">
        <is>
          <t>Export du système de suivi, mêmes machines, mêmes définitions.</t>
        </is>
      </c>
      <c r="K7" s="29" t="inlineStr">
        <is>
          <t>1 minute à la machine ; agrégé par équipe</t>
        </is>
      </c>
      <c r="L7" s="29" t="inlineStr">
        <is>
          <t>Durée du projet plus l'obligation de conservation du dispositif</t>
        </is>
      </c>
      <c r="M7" s="29" t="inlineStr">
        <is>
          <t>Export mensuel avec le journal d'événements brut qui le fonde, plus la note de méthode</t>
        </is>
      </c>
    </row>
    <row r="8" ht="34" customHeight="1">
      <c r="A8" s="3" t="inlineStr">
        <is>
          <t>Temps moyen de réparation (MTTR)</t>
        </is>
      </c>
      <c r="B8" t="inlineStr">
        <is>
          <t>heures</t>
        </is>
      </c>
      <c r="C8" t="inlineStr">
        <is>
          <t>plus faible</t>
        </is>
      </c>
      <c r="D8" s="14" t="n"/>
      <c r="E8" s="14" t="n"/>
      <c r="F8" s="14" t="n"/>
      <c r="G8" s="14" t="n"/>
      <c r="H8" s="28">
        <f>IF(AND(ISNUMBER(D8),D8&lt;&gt;0,ISNUMBER(F8)),(F8-D8)/D8,"")</f>
        <v/>
      </c>
      <c r="I8" s="29" t="inlineStr">
        <is>
          <t>Capté automatiquement depuis les signaux machine (état et comptages) ; définitions identiques avant et après.</t>
        </is>
      </c>
      <c r="J8" s="29" t="inlineStr">
        <is>
          <t>Export du système de suivi, mêmes machines, mêmes définitions.</t>
        </is>
      </c>
      <c r="K8" s="29" t="inlineStr">
        <is>
          <t>1 minute à la machine ; agrégé par équipe</t>
        </is>
      </c>
      <c r="L8" s="29" t="inlineStr">
        <is>
          <t>Durée du projet plus l'obligation de conservation du dispositif</t>
        </is>
      </c>
      <c r="M8" s="29" t="inlineStr">
        <is>
          <t>Export mensuel avec le journal d'événements brut qui le fonde, plus la note de méthode</t>
        </is>
      </c>
    </row>
    <row r="9" ht="34" customHeight="1">
      <c r="A9" s="3" t="inlineStr">
        <is>
          <t>Arrêts avec motif enregistré</t>
        </is>
      </c>
      <c r="B9" t="inlineStr">
        <is>
          <t>% des arrêts</t>
        </is>
      </c>
      <c r="C9" t="inlineStr">
        <is>
          <t>plus élevé</t>
        </is>
      </c>
      <c r="D9" s="17" t="n"/>
      <c r="E9" s="14" t="n"/>
      <c r="F9" s="17" t="n"/>
      <c r="G9" s="14" t="n"/>
      <c r="H9" s="28">
        <f>IF(AND(ISNUMBER(D9),D9&lt;&gt;0,ISNUMBER(F9)),(F9-D9)/D9,"")</f>
        <v/>
      </c>
      <c r="I9" s="29" t="inlineStr">
        <is>
          <t>Capté automatiquement depuis les signaux machine (état et comptages) ; définitions identiques avant et après.</t>
        </is>
      </c>
      <c r="J9" s="29" t="inlineStr">
        <is>
          <t>Export du système de suivi, mêmes machines, mêmes définitions.</t>
        </is>
      </c>
      <c r="K9" s="29" t="inlineStr">
        <is>
          <t>1 minute à la machine ; agrégé par équipe</t>
        </is>
      </c>
      <c r="L9" s="29" t="inlineStr">
        <is>
          <t>Durée du projet plus l'obligation de conservation du dispositif</t>
        </is>
      </c>
      <c r="M9" s="29" t="inlineStr">
        <is>
          <t>Export mensuel avec le journal d'événements brut qui le fonde, plus la note de méthode</t>
        </is>
      </c>
    </row>
    <row r="10">
      <c r="A10" s="14" t="n"/>
      <c r="B10" s="14" t="n"/>
      <c r="C10" s="14" t="n"/>
      <c r="D10" s="14" t="n"/>
      <c r="E10" s="14" t="n"/>
      <c r="F10" s="14" t="n"/>
      <c r="G10" s="14" t="n"/>
      <c r="H10" s="28">
        <f>IF(AND(ISNUMBER(D10),D10&lt;&gt;0,ISNUMBER(F10)),(F10-D10)/D10,"")</f>
        <v/>
      </c>
      <c r="I10" s="14" t="n"/>
      <c r="J10" s="14" t="n"/>
      <c r="K10" s="14" t="n"/>
      <c r="L10" s="14" t="n"/>
      <c r="M10" s="14" t="n"/>
    </row>
    <row r="11">
      <c r="A11" s="14" t="n"/>
      <c r="B11" s="14" t="n"/>
      <c r="C11" s="14" t="n"/>
      <c r="D11" s="14" t="n"/>
      <c r="E11" s="14" t="n"/>
      <c r="F11" s="14" t="n"/>
      <c r="G11" s="14" t="n"/>
      <c r="H11" s="28">
        <f>IF(AND(ISNUMBER(D11),D11&lt;&gt;0,ISNUMBER(F11)),(F11-D11)/D11,"")</f>
        <v/>
      </c>
      <c r="I11" s="14" t="n"/>
      <c r="J11" s="14" t="n"/>
      <c r="K11" s="14" t="n"/>
      <c r="L11" s="14" t="n"/>
      <c r="M11" s="14" t="n"/>
    </row>
    <row r="12">
      <c r="A12" s="14" t="n"/>
      <c r="B12" s="14" t="n"/>
      <c r="C12" s="14" t="n"/>
      <c r="D12" s="14" t="n"/>
      <c r="E12" s="14" t="n"/>
      <c r="F12" s="14" t="n"/>
      <c r="G12" s="14" t="n"/>
      <c r="H12" s="28">
        <f>IF(AND(ISNUMBER(D12),D12&lt;&gt;0,ISNUMBER(F12)),(F12-D12)/D12,"")</f>
        <v/>
      </c>
      <c r="I12" s="14" t="n"/>
      <c r="J12" s="14" t="n"/>
      <c r="K12" s="14" t="n"/>
      <c r="L12" s="14" t="n"/>
      <c r="M12" s="14" t="n"/>
    </row>
    <row r="13">
      <c r="A13" s="14" t="n"/>
      <c r="B13" s="14" t="n"/>
      <c r="C13" s="14" t="n"/>
      <c r="D13" s="14" t="n"/>
      <c r="E13" s="14" t="n"/>
      <c r="F13" s="14" t="n"/>
      <c r="G13" s="14" t="n"/>
      <c r="H13" s="28">
        <f>IF(AND(ISNUMBER(D13),D13&lt;&gt;0,ISNUMBER(F13)),(F13-D13)/D13,"")</f>
        <v/>
      </c>
      <c r="I13" s="14" t="n"/>
      <c r="J13" s="14" t="n"/>
      <c r="K13" s="14" t="n"/>
      <c r="L13" s="14" t="n"/>
      <c r="M13" s="14" t="n"/>
    </row>
    <row r="14">
      <c r="A14" s="14" t="n"/>
      <c r="B14" s="14" t="n"/>
      <c r="C14" s="14" t="n"/>
      <c r="D14" s="14" t="n"/>
      <c r="E14" s="14" t="n"/>
      <c r="F14" s="14" t="n"/>
      <c r="G14" s="14" t="n"/>
      <c r="H14" s="28">
        <f>IF(AND(ISNUMBER(D14),D14&lt;&gt;0,ISNUMBER(F14)),(F14-D14)/D14,"")</f>
        <v/>
      </c>
      <c r="I14" s="14" t="n"/>
      <c r="J14" s="14" t="n"/>
      <c r="K14" s="14" t="n"/>
      <c r="L14" s="14" t="n"/>
      <c r="M14" s="14" t="n"/>
    </row>
    <row r="15">
      <c r="A15" s="14" t="n"/>
      <c r="B15" s="14" t="n"/>
      <c r="C15" s="14" t="n"/>
      <c r="D15" s="14" t="n"/>
      <c r="E15" s="14" t="n"/>
      <c r="F15" s="14" t="n"/>
      <c r="G15" s="14" t="n"/>
      <c r="H15" s="28">
        <f>IF(AND(ISNUMBER(D15),D15&lt;&gt;0,ISNUMBER(F15)),(F15-D15)/D15,"")</f>
        <v/>
      </c>
      <c r="I15" s="14" t="n"/>
      <c r="J15" s="14" t="n"/>
      <c r="K15" s="14" t="n"/>
      <c r="L15" s="14" t="n"/>
      <c r="M15" s="14" t="n"/>
    </row>
    <row r="16">
      <c r="A16" s="4" t="inlineStr">
        <is>
          <t>La référence et le résultat doivent être mesurés de la même façon, sur les mêmes machines, avec les mêmes définitions. Si un chiffre est aujourd'hui relevé à la main, dites-le ici et dites comment vous le validerez — un évaluateur qui constate un changement de méthode entre la référence et le résultat dévalorisera le résultat.</t>
        </is>
      </c>
    </row>
    <row r="17"/>
  </sheetData>
  <mergeCells count="1">
    <mergeCell ref="A16:I1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46" customWidth="1" min="1" max="1"/>
    <col width="14" customWidth="1" min="2" max="2"/>
    <col width="14" customWidth="1" min="3" max="3"/>
    <col width="9" customWidth="1" min="4" max="4"/>
    <col width="56" customWidth="1" min="5" max="5"/>
    <col width="52" customWidth="1" min="6" max="6"/>
    <col width="16" customWidth="1" min="7" max="7"/>
    <col width="12" customWidth="1" min="8" max="8"/>
  </cols>
  <sheetData>
    <row r="1" ht="40" customHeight="1">
      <c r="A1" s="7" t="inlineStr">
        <is>
          <t>Phase</t>
        </is>
      </c>
      <c r="B1" s="7" t="inlineStr">
        <is>
          <t>Début prévu (mois)</t>
        </is>
      </c>
      <c r="C1" s="7" t="inlineStr">
        <is>
          <t>Fin prévue (mois)</t>
        </is>
      </c>
      <c r="D1" s="7" t="inlineStr">
        <is>
          <t>Mois</t>
        </is>
      </c>
      <c r="E1" s="7" t="inlineStr">
        <is>
          <t>Livrable</t>
        </is>
      </c>
      <c r="F1" s="7" t="inlineStr">
        <is>
          <t>Preuve</t>
        </is>
      </c>
      <c r="G1" s="7" t="inlineStr">
        <is>
          <t>Responsable</t>
        </is>
      </c>
      <c r="H1" s="7" t="inlineStr">
        <is>
          <t>Fait ?</t>
        </is>
      </c>
    </row>
    <row r="2" ht="34" customHeight="1">
      <c r="A2" s="24" t="inlineStr">
        <is>
          <t>Référence mesurée sur la ligne, avant toute commande</t>
        </is>
      </c>
      <c r="B2" s="14" t="n">
        <v>1</v>
      </c>
      <c r="C2" s="14" t="n">
        <v>2</v>
      </c>
      <c r="D2" s="27">
        <f>IF(AND(ISNUMBER(B2),ISNUMBER(C2)),C2-B2,"")</f>
        <v/>
      </c>
      <c r="E2" s="4" t="inlineStr">
        <is>
          <t>Quatre à huit semaines de référence captée automatiquement : disponibilité, cadence, rebut, énergie par pièce</t>
        </is>
      </c>
      <c r="F2" s="4" t="inlineStr">
        <is>
          <t>Rapport de référence avec l'export brut et les définitions de mesure</t>
        </is>
      </c>
      <c r="G2" s="14" t="n"/>
      <c r="H2" s="14" t="inlineStr">
        <is>
          <t>Non</t>
        </is>
      </c>
    </row>
    <row r="3" ht="34" customHeight="1">
      <c r="A3" s="24" t="inlineStr">
        <is>
          <t>Contrôle d'éligibilité et de de minimis</t>
        </is>
      </c>
      <c r="B3" s="14" t="n">
        <v>1</v>
      </c>
      <c r="C3" s="14" t="n">
        <v>2</v>
      </c>
      <c r="D3" s="27">
        <f>IF(AND(ISNUMBER(B3),ISNUMBER(C3)),C3-B3,"")</f>
        <v/>
      </c>
      <c r="E3" s="4" t="inlineStr">
        <is>
          <t>Feuille Éligibilité remplie, cumul de minimis indiqué, classe de taille justifiée</t>
        </is>
      </c>
      <c r="F3" s="4" t="inlineStr">
        <is>
          <t>Checklist signée avec les pièces justificatives jointes</t>
        </is>
      </c>
      <c r="G3" s="14" t="n"/>
      <c r="H3" s="14" t="inlineStr">
        <is>
          <t>Non</t>
        </is>
      </c>
    </row>
    <row r="4" ht="34" customHeight="1">
      <c r="A4" s="24" t="inlineStr">
        <is>
          <t>Notification préalable, prenotazione ou réservation</t>
        </is>
      </c>
      <c r="B4" s="14" t="n">
        <v>2</v>
      </c>
      <c r="C4" s="14" t="n">
        <v>3</v>
      </c>
      <c r="D4" s="27">
        <f>IF(AND(ISNUMBER(B4),ISNUMBER(C4)),C4-B4,"")</f>
        <v/>
      </c>
      <c r="E4" s="4" t="inlineStr">
        <is>
          <t>Ce que votre dispositif exige avant l'engagement de l'investissement</t>
        </is>
      </c>
      <c r="F4" s="4" t="inlineStr">
        <is>
          <t>Accusé de réception de l'organisme, avec sa date</t>
        </is>
      </c>
      <c r="G4" s="14" t="n"/>
      <c r="H4" s="14" t="inlineStr">
        <is>
          <t>Non</t>
        </is>
      </c>
    </row>
    <row r="5" ht="34" customHeight="1">
      <c r="A5" s="24" t="inlineStr">
        <is>
          <t>Dossier déposé</t>
        </is>
      </c>
      <c r="B5" s="14" t="n">
        <v>3</v>
      </c>
      <c r="C5" s="14" t="n">
        <v>3</v>
      </c>
      <c r="D5" s="27">
        <f>IF(AND(ISNUMBER(B5),ISNUMBER(C5)),C5-B5,"")</f>
        <v/>
      </c>
      <c r="E5" s="4" t="inlineStr">
        <is>
          <t>Dossier complet avec devis, indicateurs et description technique</t>
        </is>
      </c>
      <c r="F5" s="4" t="inlineStr">
        <is>
          <t>Récépissé de dépôt et le dossier tel que déposé</t>
        </is>
      </c>
      <c r="G5" s="14" t="n"/>
      <c r="H5" s="14" t="inlineStr">
        <is>
          <t>Non</t>
        </is>
      </c>
    </row>
    <row r="6" ht="34" customHeight="1">
      <c r="A6" s="24" t="inlineStr">
        <is>
          <t>Décision</t>
        </is>
      </c>
      <c r="B6" s="14" t="n">
        <v>3</v>
      </c>
      <c r="C6" s="14" t="n">
        <v>6</v>
      </c>
      <c r="D6" s="27">
        <f>IF(AND(ISNUMBER(B6),ISNUMBER(C6)),C6-B6,"")</f>
        <v/>
      </c>
      <c r="E6" s="4" t="inlineStr">
        <is>
          <t>Décision d'attribution ou notification d'accord</t>
        </is>
      </c>
      <c r="F6" s="4" t="inlineStr">
        <is>
          <t>Lettre de décision avec les conditions qui y sont attachées</t>
        </is>
      </c>
      <c r="G6" s="14" t="n"/>
      <c r="H6" s="14" t="inlineStr">
        <is>
          <t>Non</t>
        </is>
      </c>
    </row>
    <row r="7" ht="34" customHeight="1">
      <c r="A7" s="24" t="inlineStr">
        <is>
          <t>Commande passée</t>
        </is>
      </c>
      <c r="B7" s="14" t="n">
        <v>6</v>
      </c>
      <c r="C7" s="14" t="n">
        <v>7</v>
      </c>
      <c r="D7" s="27">
        <f>IF(AND(ISNUMBER(B7),ISNUMBER(C7)),C7-B7,"")</f>
        <v/>
      </c>
      <c r="E7" s="4" t="inlineStr">
        <is>
          <t>Commandes signées après les verrous de notification et de décision, jamais avant</t>
        </is>
      </c>
      <c r="F7" s="4" t="inlineStr">
        <is>
          <t>Devis datés, comparatif, bons de commande</t>
        </is>
      </c>
      <c r="G7" s="14" t="n"/>
      <c r="H7" s="14" t="inlineStr">
        <is>
          <t>Non</t>
        </is>
      </c>
    </row>
    <row r="8" ht="34" customHeight="1">
      <c r="A8" s="24" t="inlineStr">
        <is>
          <t>Livraison, installation et raccordement</t>
        </is>
      </c>
      <c r="B8" s="14" t="n">
        <v>7</v>
      </c>
      <c r="C8" s="14" t="n">
        <v>9</v>
      </c>
      <c r="D8" s="27">
        <f>IF(AND(ISNUMBER(B8),ISNUMBER(C8)),C8-B8,"")</f>
        <v/>
      </c>
      <c r="E8" s="4" t="inlineStr">
        <is>
          <t>Toutes les machines du projet raccordées et validées par rapport au plan</t>
        </is>
      </c>
      <c r="F8" s="4" t="inlineStr">
        <is>
          <t>Procès-verbal de mise en service, liste des machines, réception signée</t>
        </is>
      </c>
      <c r="G8" s="14" t="n"/>
      <c r="H8" s="14" t="inlineStr">
        <is>
          <t>Non</t>
        </is>
      </c>
    </row>
    <row r="9" ht="34" customHeight="1">
      <c r="A9" s="24" t="inlineStr">
        <is>
          <t>Formation</t>
        </is>
      </c>
      <c r="B9" s="14" t="n">
        <v>9</v>
      </c>
      <c r="C9" s="14" t="n">
        <v>10</v>
      </c>
      <c r="D9" s="27">
        <f>IF(AND(ISNUMBER(B9),ISNUMBER(C9)),C9-B9,"")</f>
        <v/>
      </c>
      <c r="E9" s="4" t="inlineStr">
        <is>
          <t>Opérateurs, techniciens et encadrement formés sur le système</t>
        </is>
      </c>
      <c r="F9" s="4" t="inlineStr">
        <is>
          <t>Feuilles d'émargement, rapport du formateur, factures</t>
        </is>
      </c>
      <c r="G9" s="14" t="n"/>
      <c r="H9" s="14" t="inlineStr">
        <is>
          <t>Non</t>
        </is>
      </c>
    </row>
    <row r="10" ht="34" customHeight="1">
      <c r="A10" s="24" t="inlineStr">
        <is>
          <t>Résultat mesuré de la même façon que la référence</t>
        </is>
      </c>
      <c r="B10" s="14" t="n">
        <v>12</v>
      </c>
      <c r="C10" s="14" t="n">
        <v>13</v>
      </c>
      <c r="D10" s="27">
        <f>IF(AND(ISNUMBER(B10),ISNUMBER(C10)),C10-B10,"")</f>
        <v/>
      </c>
      <c r="E10" s="4" t="inlineStr">
        <is>
          <t>Les mêmes machines, les mêmes définitions, la même méthode de captation</t>
        </is>
      </c>
      <c r="F10" s="4" t="inlineStr">
        <is>
          <t>Rapport de résultat à côté de l'export de référence, avec la note de méthode</t>
        </is>
      </c>
      <c r="G10" s="14" t="n"/>
      <c r="H10" s="14" t="inlineStr">
        <is>
          <t>Non</t>
        </is>
      </c>
    </row>
    <row r="11" ht="34" customHeight="1">
      <c r="A11" s="24" t="inlineStr">
        <is>
          <t>Demande de paiement et rapport final</t>
        </is>
      </c>
      <c r="B11" s="14" t="n">
        <v>13</v>
      </c>
      <c r="C11" s="14" t="n">
        <v>14</v>
      </c>
      <c r="D11" s="27">
        <f>IF(AND(ISNUMBER(B11),ISNUMBER(C11)),C11-B11,"")</f>
        <v/>
      </c>
      <c r="E11" s="4" t="inlineStr">
        <is>
          <t>Dossier de paiement avec les résultats au regard des engagements</t>
        </is>
      </c>
      <c r="F11" s="4" t="inlineStr">
        <is>
          <t>Rapport final, export de données, factures, preuves de paiement</t>
        </is>
      </c>
      <c r="G11" s="14" t="n"/>
      <c r="H11" s="14" t="inlineStr">
        <is>
          <t>Non</t>
        </is>
      </c>
    </row>
    <row r="12" ht="34" customHeight="1">
      <c r="A12" s="24" t="inlineStr">
        <is>
          <t>Obligations de suivi après paiement</t>
        </is>
      </c>
      <c r="B12" s="14" t="n">
        <v>14</v>
      </c>
      <c r="C12" s="14" t="n">
        <v>26</v>
      </c>
      <c r="D12" s="27">
        <f>IF(AND(ISNUMBER(B12),ISNUMBER(C12)),C12-B12,"")</f>
        <v/>
      </c>
      <c r="E12" s="4" t="inlineStr">
        <is>
          <t>Ce que votre dispositif exige ensuite — pour l'iperammortamento italien, un suivi au 20 janvier et au 30 juin de chaque année</t>
        </is>
      </c>
      <c r="F12" s="4" t="inlineStr">
        <is>
          <t>Déclarations de suivi telles que déposées, avec leurs dates</t>
        </is>
      </c>
      <c r="G12" s="14" t="n"/>
      <c r="H12" s="14" t="inlineStr">
        <is>
          <t>Non</t>
        </is>
      </c>
    </row>
    <row r="14">
      <c r="A14" s="3" t="inlineStr">
        <is>
          <t>Contrôles d'enchaînement</t>
        </is>
      </c>
    </row>
    <row r="15">
      <c r="A15" s="4" t="inlineStr">
        <is>
          <t>Référence terminée avant le passage de la commande ?</t>
        </is>
      </c>
      <c r="B15" s="27">
        <f>IF(OR(C2="",B7=""),"Renseignez les mois pour contrôler",IF(C2&lt;=B7,"OK","Enchaînement incorrect — un dossier peut tomber sur ce seul point"))</f>
        <v/>
      </c>
    </row>
    <row r="16">
      <c r="A16" s="4" t="inlineStr">
        <is>
          <t>Notification préalable ou réservation terminée avant le passage de la commande ?</t>
        </is>
      </c>
      <c r="B16" s="27">
        <f>IF(OR(C4="",B7=""),"Renseignez les mois pour contrôler",IF(C4&lt;=B7,"OK","Enchaînement incorrect — un dossier peut tomber sur ce seul point"))</f>
        <v/>
      </c>
    </row>
    <row r="17">
      <c r="A17" s="4" t="inlineStr">
        <is>
          <t>Résultat mesuré après installation, selon la méthode de la référence ?</t>
        </is>
      </c>
      <c r="B17" s="27">
        <f>IF(OR(C8="",B10=""),"Renseignez les mois pour contrôler",IF(B10&gt;=C8,"OK","Enchaînement incorrect — un dossier peut tomber sur ce seul point"))</f>
        <v/>
      </c>
    </row>
  </sheetData>
  <mergeCells count="3">
    <mergeCell ref="B16:C16"/>
    <mergeCell ref="B15:C15"/>
    <mergeCell ref="B17:C17"/>
  </mergeCells>
  <conditionalFormatting sqref="B15:B17">
    <cfRule type="cellIs" priority="1" operator="equal" dxfId="0">
      <formula>"Enchaînement incorrect — un dossier peut tomber sur ce seul point"</formula>
    </cfRule>
    <cfRule type="cellIs" priority="2" operator="equal" dxfId="1">
      <formula>"OK"</formula>
    </cfRule>
  </conditionalFormatting>
  <dataValidations count="1">
    <dataValidation sqref="H2 H3 H4 H5 H6 H7 H8 H9 H10 H11 H12" showDropDown="0" showInputMessage="0" showErrorMessage="0" allowBlank="0" type="list">
      <formula1>"Oui,Non"</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2"/>
  <sheetViews>
    <sheetView workbookViewId="0">
      <pane ySplit="1" topLeftCell="A2" activePane="bottomLeft" state="frozen"/>
      <selection pane="bottomLeft" activeCell="A1" sqref="A1"/>
    </sheetView>
  </sheetViews>
  <sheetFormatPr baseColWidth="8" defaultRowHeight="15"/>
  <cols>
    <col width="58" customWidth="1" min="1" max="1"/>
    <col width="62" customWidth="1" min="2" max="2"/>
    <col width="16" customWidth="1" min="3" max="3"/>
    <col width="22" customWidth="1" min="4" max="4"/>
    <col width="70" customWidth="1" min="5" max="5"/>
  </cols>
  <sheetData>
    <row r="1" ht="40" customHeight="1">
      <c r="A1" s="7" t="inlineStr">
        <is>
          <t>Source</t>
        </is>
      </c>
      <c r="B1" s="7" t="inlineStr">
        <is>
          <t>Lien</t>
        </is>
      </c>
      <c r="C1" s="7" t="inlineStr">
        <is>
          <t>Classement</t>
        </is>
      </c>
      <c r="D1" s="7" t="inlineStr">
        <is>
          <t>Date sur la source / date de consultation</t>
        </is>
      </c>
      <c r="E1" s="7" t="inlineStr">
        <is>
          <t>Note</t>
        </is>
      </c>
    </row>
    <row r="2">
      <c r="A2" s="4" t="inlineStr">
        <is>
          <t>Italie — Transizione 5.0 (credito d’imposta)</t>
        </is>
      </c>
      <c r="B2" s="30" t="inlineStr">
        <is>
          <t>https://www.mimit.gov.it/it/incentivi/piano-transizione-5-0</t>
        </is>
      </c>
      <c r="C2" t="inlineStr">
        <is>
          <t>OFFICIELLE</t>
        </is>
      </c>
      <c r="D2" s="4" t="inlineStr">
        <is>
          <t>page updated 30 June 2026</t>
        </is>
      </c>
      <c r="E2" s="4" t="inlineStr">
        <is>
          <t>CLOSED. Applications closed and resources were declared exhausted by directorial decree on 6 November 2025. The investment period was 1 Jan 2024 – 31 Dec 2025. Kept in the pack because people still ask for it. It has NOT been extended for 2026; it is replaced by the iperammortamento in the next row. The maximum is an annual ceiling on eligible cost, not on the credit.</t>
        </is>
      </c>
    </row>
    <row r="3">
      <c r="A3" s="4" t="inlineStr">
        <is>
          <t>Italie — Nuovo Piano Transizione 5.0 – Iperammortamento</t>
        </is>
      </c>
      <c r="B3" s="30" t="inlineStr">
        <is>
          <t>https://www.mimit.gov.it/it/incentivi/nuovo-piano-transizione-5-0-iperammortamento</t>
        </is>
      </c>
      <c r="C3" t="inlineStr">
        <is>
          <t>OFFICIELLE</t>
        </is>
      </c>
      <c r="D3" s="4" t="inlineStr">
        <is>
          <t>page updated 22 July 2026</t>
        </is>
      </c>
      <c r="E3" s="4" t="inlineStr">
        <is>
          <t>OPEN. Investments 1 January 2026 – 30 September 2028. GSE booking platform live 12 June 2026; investment-confirmation communications from 21 July 2026; completion notice by 15 November 2028. NOT VERIFIED: the MIMIT page describes eligible assets as tangible AND intangible goods, but the implementing decree as read refers only to "beni materiali nuovi" and gives no rate for intangibles. The sources are incomplete and disagree. Read Annex V of Law 199/2025 and the GSE operating guidance before assuming software qualifies. Mechanism is a deduction, so the cash value depends on your own tax rate.</t>
        </is>
      </c>
    </row>
    <row r="4">
      <c r="A4" s="4" t="inlineStr">
        <is>
          <t>Italie — Nuova Sabatini (beni strumentali)</t>
        </is>
      </c>
      <c r="B4" s="30" t="inlineStr">
        <is>
          <t>https://www.mimit.gov.it/it/incentivi/agevolazioni-per-gli-investimenti-delle-pmi-in-beni-strumentali-nuova-sabatini</t>
        </is>
      </c>
      <c r="C4" t="inlineStr">
        <is>
          <t>OFFICIELLE</t>
        </is>
      </c>
      <c r="D4" s="4" t="inlineStr">
        <is>
          <t>page updated 14 September 2026</t>
        </is>
      </c>
      <c r="E4" s="4" t="inlineStr">
        <is>
          <t>OPEN. €1,198,817,148.59 available on the standard line and €77,201,546.89 on the capitalisation line (MIMIT, 14 September 2026). The Budget Law 2026 allocated €650m for 2026–2027. The contribution is the interest on a notional five-year amortising loan at the conventional rate. The Budget sheet shows the undiscounted upper bound (amount × rate × term); MIMIT’s own calculation is lower and prevails.</t>
        </is>
      </c>
    </row>
    <row r="5">
      <c r="A5" s="4" t="inlineStr">
        <is>
          <t>Allemagne — EEW Modul 3 – MSR, Sensorik und Energiemanagement-Software</t>
        </is>
      </c>
      <c r="B5" s="30" t="inlineStr">
        <is>
          <t>https://www.bafa.de/DE/Energie/Energieeffizienz/Energieeffizienz_und_Prozesswaerme/Modul3_Energiemanagementsysteme/modul3_energiemanagementsysteme.html</t>
        </is>
      </c>
      <c r="C5" t="inlineStr">
        <is>
          <t>OFFICIELLE</t>
        </is>
      </c>
      <c r="D5" s="4" t="inlineStr">
        <is>
          <t>read 22 September 2026</t>
        </is>
      </c>
      <c r="E5" s="4" t="inlineStr">
        <is>
          <t>OPEN via the FZD online portal (applications from 15 September 2025; Richtlinie of 25 January 2024). The overall EEW entry states up to 60% of eligible investment costs depending on module and company size. NOT VERIFIED: no minimum eligible investment (Bagatellgrenze) was stated on the BAFA module page and the Merkblatt PDFs could not be parsed — obtain it from the Merkblatt. Also NOT VERIFIED: whether the 2026 EEW budget is intact, constrained or subject to an Antragstopp; several German federal energy programmes saw 2026 cuts but this was not confirmed for EEW and should not be asserted either way.</t>
        </is>
      </c>
    </row>
    <row r="6">
      <c r="A6" s="4" t="inlineStr">
        <is>
          <t>Allemagne — EEW Modul 4 Basisförderung</t>
        </is>
      </c>
      <c r="B6" s="30" t="inlineStr">
        <is>
          <t>https://www.bafa.de/DE/Energie/Energieeffizienz/Energieeffizienz_und_Prozesswaerme/Modul4_Energiebezogene_Optimierung_Basisfoerderung/modul4_energiebezogene_optimierung_basisfoerderung_node.html</t>
        </is>
      </c>
      <c r="C6" t="inlineStr">
        <is>
          <t>OFFICIELLE</t>
        </is>
      </c>
      <c r="D6" s="4" t="inlineStr">
        <is>
          <t>read 22 September 2026</t>
        </is>
      </c>
      <c r="E6" s="4" t="inlineStr">
        <is>
          <t>OPEN, SMEs only. Requires proof that final energy demand falls by at least 15%. Listed so that a monitoring project is not misdirected here. The minimum is per measure.</t>
        </is>
      </c>
    </row>
    <row r="7">
      <c r="A7" s="4" t="inlineStr">
        <is>
          <t>Allemagne (Bavaria) — Digitalbonus Bayern</t>
        </is>
      </c>
      <c r="B7" s="30" t="inlineStr">
        <is>
          <t>https://www.digitalbonus.bayern/foerderprogramm/</t>
        </is>
      </c>
      <c r="C7" t="inlineStr">
        <is>
          <t>OFFICIELLE</t>
        </is>
      </c>
      <c r="D7" s="4" t="inlineStr">
        <is>
          <t>read 22 September 2026</t>
        </is>
      </c>
      <c r="E7" s="4" t="inlineStr">
        <is>
          <t>PAUSED — the monthly quota is exhausted ("Das Digitalbonus Kontingent für diesen Monat ist ausgeschöpft"). New applications from Thursday 1 October 2026, 10:00. The programme runs to 31 December 2027. The maximum column holds the Digitalbonus Plus ceiling (€30,000); Digitalbonus Standard is €7,500. Small commercial enterprises only: fewer than 50 employees, ≤€10m turnover or balance sheet, with a facility in Bavaria. Freelancers, hospitals, agriculture, public companies and insolvent firms are excluded. One application per funding area, two per company over the programme’s life.</t>
        </is>
      </c>
    </row>
    <row r="8">
      <c r="A8" s="4" t="inlineStr">
        <is>
          <t>Allemagne (North Rhine-Westphalia) — Mittelstand Innovativ &amp; Digital – MID-Digitalisierung</t>
        </is>
      </c>
      <c r="B8" s="30" t="inlineStr">
        <is>
          <t>https://www.nordrhein-westfalen-foerdert.nrw/foerdermassnahmen/mittelstand-innovativ-digital-mid-digitalisierung-2026</t>
        </is>
      </c>
      <c r="C8" t="inlineStr">
        <is>
          <t>OFFICIELLE</t>
        </is>
      </c>
      <c r="D8" s="4" t="inlineStr">
        <is>
          <t>read 22 September 2026</t>
        </is>
      </c>
      <c r="E8" s="4" t="inlineStr">
        <is>
          <t>OPEN 01.01.2026 – 31.12.2029. Two stages: lottery registration, then application within 28 days of receiving access credentials. SMEs and micro-enterprises (EU definition) of all sectors with a registered office in NRW. De minimis received in the prior three fiscal years must not exceed €300,000.</t>
        </is>
      </c>
    </row>
    <row r="9">
      <c r="A9" s="4" t="inlineStr">
        <is>
          <t>Allemagne — Digital Jetzt</t>
        </is>
      </c>
      <c r="B9" s="30" t="inlineStr">
        <is>
          <t>https://www.digitaljetzt-portal.de/</t>
        </is>
      </c>
      <c r="C9" t="inlineStr">
        <is>
          <t>OFFICIELLE</t>
        </is>
      </c>
      <c r="D9" s="4" t="inlineStr">
        <is>
          <t>read 22 September 2026</t>
        </is>
      </c>
      <c r="E9" s="4" t="inlineStr">
        <is>
          <t>ENDED. The guideline expired on 31 December 2023 and the portal was shut down on 31 March 2026. Kept in the pack because it is still widely cited by consultants. Do not reference it in 2026 content or budgets.</t>
        </is>
      </c>
    </row>
    <row r="10">
      <c r="A10" s="4" t="inlineStr">
        <is>
          <t>Espagne — Deducción por innovación tecnológica (IT), LIS</t>
        </is>
      </c>
      <c r="B10" s="30" t="inlineStr">
        <is>
          <t>https://sede.agenciatributaria.gob.es/Sede/impuesto-sobre-sociedades/deducciones-beneficios-fiscales-impuesto-sobre-sociedades/deducciones-incentivar-realizacion-determinadas-actividades.html</t>
        </is>
      </c>
      <c r="C10" t="inlineStr">
        <is>
          <t>OFFICIELLE</t>
        </is>
      </c>
      <c r="D10" s="4" t="inlineStr">
        <is>
          <t>document dated 19 June 2026</t>
        </is>
      </c>
      <c r="E10" s="4" t="inlineStr">
        <is>
          <t>PERMANENT tax deduction. AEAT page dated 19 June 2026. The maximum is the cap on acquisitions of advanced technology inside the IT deduction base. NOT VERIFIED: the percentage-of-cuota limits and the monetisation (abono) caps were not stated on the page read — do not assume them.</t>
        </is>
      </c>
    </row>
    <row r="11">
      <c r="A11" s="4" t="inlineStr">
        <is>
          <t>Espagne — Ayudas a la eficiencia energética en PYME y gran empresa industrial (FNEE)</t>
        </is>
      </c>
      <c r="B11" s="30" t="inlineStr">
        <is>
          <t>https://www.idae.es/ayudas-y-financiacion/para-eficiencia-energetica-en-la-industria/actuaciones-pyme-y-gran-empresa-industrial</t>
        </is>
      </c>
      <c r="C11" t="inlineStr">
        <is>
          <t>OFFICIELLE</t>
        </is>
      </c>
      <c r="D11" s="4" t="inlineStr">
        <is>
          <t>read 22 September 2026</t>
        </is>
      </c>
      <c r="E11" s="4" t="inlineStr">
        <is>
          <t>OPEN via the Autonomous Communities. €300,000,000 from the Fondo Nacional de Eficiencia Energética, approved 29 July 2025, territorial allocation approved 11–17 December 2025. Actions must be completed by 31 December 2030. NOT VERIFIED: aid intensity, minima, maxima and deadlines are set per Autonomous Community and were not read. Each CCAA issues its own convocatoria — check yours. The Catalan ICAEN page is robots.txt-blocked.</t>
        </is>
      </c>
    </row>
    <row r="12">
      <c r="A12" s="4" t="inlineStr">
        <is>
          <t>Espagne — PERTE de Descarbonización Industrial, Línea 1 (2026)</t>
        </is>
      </c>
      <c r="B12" s="30" t="inlineStr">
        <is>
          <t>https://www.boe.es/diario_boe/txt.php?id=BOE-B-2026-295</t>
        </is>
      </c>
      <c r="C12" t="inlineStr">
        <is>
          <t>OFFICIELLE</t>
        </is>
      </c>
      <c r="D12" s="4" t="inlineStr">
        <is>
          <t>BOE; news updated 27 April 2026</t>
        </is>
      </c>
      <c r="E12" s="4" t="inlineStr">
        <is>
          <t>CLOSED. Window 2 February 2026 10:00 – 13 February 2026 14:00 (BOE-B-2026-295, BDNS 879883). Budget raised from €329.7m to €408.2m and then to €518.2m as at 22 April 2026. Up to 60 months to complete investments. Project sizes are far above a €30–300k monitoring ticket: useful as a component of a larger decarbonisation project, not as a stand-alone route. The mintur.gob.es PERTE-SD1 pages returned HTTP 403, so the figures come from the BOE and planderecuperacion.gob.es.</t>
        </is>
      </c>
    </row>
    <row r="13">
      <c r="A13" s="4" t="inlineStr">
        <is>
          <t>Espagne — Kit Digital (Segmento III)</t>
        </is>
      </c>
      <c r="B13" s="30" t="inlineStr">
        <is>
          <t>https://sede.red.gob.es/es/procedimientos/convocatoria-de-ayudas-destinadas-la-digitalizacion-de-empresas-del-segmento-iii</t>
        </is>
      </c>
      <c r="C13" t="inlineStr">
        <is>
          <t>OFFICIELLE</t>
        </is>
      </c>
      <c r="D13" s="4" t="inlineStr">
        <is>
          <t>BOE 28 January 2026</t>
        </is>
      </c>
      <c r="E13" s="4" t="inlineStr">
        <is>
          <t>CLOSED on 31 October 2025 at 12:00. Orden TDF/39/2026 of 26 January 2026 extends the temporal scope until funds are exhausted and requires reinvestment of unexecuted budget, but it does NOT open a new convocatoria, extend a deadline, or change bono amounts or segments. At €3,000 maximum this is not a route for a monitoring project; treat it as a door-opener for micro-manufacturers. Several consultant pages market TDF/39/2026 as "Kit Digital is back" — the BOE text does not say that.</t>
        </is>
      </c>
    </row>
    <row r="14">
      <c r="A14" s="4" t="inlineStr">
        <is>
          <t>Portugal — SITCE – Descarbonização e Eficiência Energética (MPR-2026-01)</t>
        </is>
      </c>
      <c r="B14" s="30" t="inlineStr">
        <is>
          <t>https://www.compete2030.gov.pt/avisos/sitce-descarbonizacao-e-eficiencia-energetica-mpr-2026-01/</t>
        </is>
      </c>
      <c r="C14" t="inlineStr">
        <is>
          <t>OFFICIELLE</t>
        </is>
      </c>
      <c r="D14" s="4" t="inlineStr">
        <is>
          <t>page updated 26 February 2026</t>
        </is>
      </c>
      <c r="E14" s="4" t="inlineStr">
        <is>
          <t>Phase 3 OPEN to 30 December 2026 18:00 — RCI, large enterprises only. The Regime Geral phases closed on 27 February and 29 May 2026. FEDER allocation €165,000,000. NOT VERIFIED: neither page read itemised the eligible expense list, so whether metering hardware, sensors and software qualify is unverified. The Aviso PDF must be read. Regions: NUTS II Norte, Centro, Alentejo, Algarve; RCI also Lisboa.</t>
        </is>
      </c>
    </row>
    <row r="15">
      <c r="A15" s="4" t="inlineStr">
        <is>
          <t>Portugal — SICE – Inovação Produtiva (MPR-2026-6)</t>
        </is>
      </c>
      <c r="B15" s="30" t="inlineStr">
        <is>
          <t>https://compete2030.gov.pt/avisos/</t>
        </is>
      </c>
      <c r="C15" t="inlineStr">
        <is>
          <t>OFFICIELLE</t>
        </is>
      </c>
      <c r="D15" s="4" t="inlineStr">
        <is>
          <t>read 22 September 2026</t>
        </is>
      </c>
      <c r="E15" s="4" t="inlineStr">
        <is>
          <t>Current call MPR-2026-6, "Territórios de Baixa Densidade e Outros Territórios", closes 30 September 2026 (COMPETE 2030 avisos index). NOT VERIFIED: the 40% / 50% / 60% rates come from the earlier MPr-2024-2 call and may not apply to the 2026 call. Read the 2026 Aviso before using them.</t>
        </is>
      </c>
    </row>
    <row r="16">
      <c r="A16" s="4" t="inlineStr">
        <is>
          <t>Pays-Bas — Energie-investeringsaftrek (EIA)</t>
        </is>
      </c>
      <c r="B16" s="30" t="inlineStr">
        <is>
          <t>https://www.belastingdienst.nl/wps/wcm/connect/bldcontentnl/belastingdienst/zakelijk/winst/inkomstenbelasting/veranderingen-inkomstenbelasting-2026/investeringsaftrek-2026/energie-investeringsaftrek-2026</t>
        </is>
      </c>
      <c r="C16" t="inlineStr">
        <is>
          <t>OFFICIELLE</t>
        </is>
      </c>
      <c r="D16" s="4" t="inlineStr">
        <is>
          <t>read 22 September 2026</t>
        </is>
      </c>
      <c r="E16" s="4" t="inlineStr">
        <is>
          <t>OPEN (permanent). The investment must be notified to RVO in advance. EIA can be combined with the kleinschaligheidsinvesteringsaftrek but not with the milieu-investeringsaftrek. CONFLICT between official sources: the Belastingdienst 2026 page gives the annual maximum as €153 million, the RVO Energielijst 2026 brochure as parsed gives €155 million. This pack uses €153m (the tax authority) and flags the conflict. In the Netherlands, position metering as an integral component of a listed energy-saving measure, not as a stand-alone asset. Mechanism is a deduction, so the cash value depends on your own tax rate.</t>
        </is>
      </c>
    </row>
    <row r="17">
      <c r="A17" s="4" t="inlineStr">
        <is>
          <t>Pays-Bas — WBSO (S&amp;O-afdrachtvermindering)</t>
        </is>
      </c>
      <c r="B17" s="30" t="inlineStr">
        <is>
          <t>https://www.rvo.nl/subsidies-financiering/wbso</t>
        </is>
      </c>
      <c r="C17" t="inlineStr">
        <is>
          <t>OFFICIELLE</t>
        </is>
      </c>
      <c r="D17" s="4" t="inlineStr">
        <is>
          <t>read 22 September 2026</t>
        </is>
      </c>
      <c r="E17" s="4" t="inlineStr">
        <is>
          <t>OPEN (permanent). NOT VERIFIED: no WBSO percentage or bracket threshold is given here. The RVO rate and calculation pages are JavaScript-rendered and returned no figures or 404s. Read rvo.nl directly before publishing or budgeting any number.</t>
        </is>
      </c>
    </row>
    <row r="18">
      <c r="A18" s="4" t="inlineStr">
        <is>
          <t>Pays-Bas — SLIM-mkb</t>
        </is>
      </c>
      <c r="B18" s="30" t="inlineStr">
        <is>
          <t>https://www.uitvoeringvanbeleidszw.nl/subsidies-en-regelingen/algemene-informatie/slim-mkb-individuele-aanvragen--samenwerkingsverbanden-2025---2029</t>
        </is>
      </c>
      <c r="C18" t="inlineStr">
        <is>
          <t>OFFICIELLE</t>
        </is>
      </c>
      <c r="D18" s="4" t="inlineStr">
        <is>
          <t>read 22 September 2026</t>
        </is>
      </c>
      <c r="E18" s="4" t="inlineStr">
        <is>
          <t>CLOSED for 2026 — the last individual window ended 7 September 2026. Partnerships: €125,000–€500,000 per application, €200,000 per partner, now selected by lottery because the budget was exhausted within minutes. CONFLICT between two official pages: the scheme page gives individual window 2 as 19 August – 7 September 2026, the news item of 1 April 2026 gives 10 August – 7 September 2026; the partnership window is 8 June – 6 July on one page and 22 June – 20 July on the other. Unresolved. The maximum shown is the individual-SME ceiling; €20,000 for agricultural enterprises.</t>
        </is>
      </c>
    </row>
    <row r="19">
      <c r="A19" s="4" t="inlineStr">
        <is>
          <t>Belgique (federal) — Investeringsaftrek — verhoogde thematische aftrek</t>
        </is>
      </c>
      <c r="B19" s="30" t="inlineStr">
        <is>
          <t>https://www.vlaio.be/nl/subsidies-financiering/subsidiedatabank/maatregelen/investeringsaftrek</t>
        </is>
      </c>
      <c r="C19" t="inlineStr">
        <is>
          <t>OFFICIELLE</t>
        </is>
      </c>
      <c r="D19" s="4" t="inlineStr">
        <is>
          <t>last modified 1 September 2026</t>
        </is>
      </c>
      <c r="E19" s="4" t="inlineStr">
        <is>
          <t>OPEN (permanent). A regional certificate attesting that the investment qualifies is required. Procedure: form 275U for companies, 276U for the self-employed. This thematic energy-efficiency track, not the 20% digital track, is the Belgian route for machine and energy monitoring. Mechanism is a deduction, so the cash value depends on your own tax rate.</t>
        </is>
      </c>
    </row>
    <row r="20">
      <c r="A20" s="4" t="inlineStr">
        <is>
          <t>Belgique (federal) — Investeringsaftrek — digitale investeringen</t>
        </is>
      </c>
      <c r="B20" s="30" t="inlineStr">
        <is>
          <t>https://www.vlaio.be/nl/subsidies-financiering/subsidiedatabank/maatregelen/investeringsaftrek</t>
        </is>
      </c>
      <c r="C20" t="inlineStr">
        <is>
          <t>OFFICIELLE</t>
        </is>
      </c>
      <c r="D20" s="4" t="inlineStr">
        <is>
          <t>last modified 1 September 2026</t>
        </is>
      </c>
      <c r="E20" s="4" t="inlineStr">
        <is>
          <t>OPEN (permanent). Scoping point: production monitoring and MES do not obviously sit in these four back-office, security and commercial categories. Listed so it is not claimed by mistake.</t>
        </is>
      </c>
    </row>
    <row r="21">
      <c r="A21" s="4" t="inlineStr">
        <is>
          <t>Belgique (Flanders) — GREEN investeringssteun</t>
        </is>
      </c>
      <c r="B21" s="30" t="inlineStr">
        <is>
          <t>https://www.vlaio.be/nl/subsidies-financiering/green-investeringssteun/wat-is-het-steunpercentage-en-welke-kosten-worden-aanvaard</t>
        </is>
      </c>
      <c r="C21" t="inlineStr">
        <is>
          <t>OFFICIELLE</t>
        </is>
      </c>
      <c r="D21" s="4" t="inlineStr">
        <is>
          <t>read 22 September 2026</t>
        </is>
      </c>
      <c r="E21" s="4" t="inlineStr">
        <is>
          <t>OPEN — no 2026 deadline shown on the page read. Measuring, monitoring and control systems and software are NOT named among the eligible items on the page read. The minimum is a minimum investment; the maximum is per company over three years.</t>
        </is>
      </c>
    </row>
    <row r="22">
      <c r="A22" s="4" t="inlineStr">
        <is>
          <t>Belgique (Flanders) — Ecologiepremie+</t>
        </is>
      </c>
      <c r="B22" s="30" t="inlineStr">
        <is>
          <t>https://www.vlaio.be/nl/subsidies-financiering/subsidiedatabank/ecologiepremie</t>
        </is>
      </c>
      <c r="C22" t="inlineStr">
        <is>
          <t>OFFICIELLE</t>
        </is>
      </c>
      <c r="D22" s="4" t="inlineStr">
        <is>
          <t>last modified 2 July 2026</t>
        </is>
      </c>
      <c r="E22" s="4" t="inlineStr">
        <is>
          <t>OPEN, rolling applications ("doorlopend"). NOT VERIFIED: rates by technology and company size were not stated on the pages read. The maximum is per enterprise over three years.</t>
        </is>
      </c>
    </row>
    <row r="23">
      <c r="A23" s="4" t="inlineStr">
        <is>
          <t>Belgique (Flanders) — kmo-portefeuille</t>
        </is>
      </c>
      <c r="B23" s="30" t="inlineStr">
        <is>
          <t>https://www.vlaio.be/nl/subsidies-financiering/kmo-portefeuille</t>
        </is>
      </c>
      <c r="C23" t="inlineStr">
        <is>
          <t>OFFICIELLE</t>
        </is>
      </c>
      <c r="D23" s="4" t="inlineStr">
        <is>
          <t>read 22 September 2026</t>
        </is>
      </c>
      <c r="E23" s="4" t="inlineStr">
        <is>
          <t>OPEN but materially narrowed: from 1 February 2026 the ADVICE track is restricted to cybersecurity only. Training across all themes, including digitalisation and sustainability, remains eligible. The maximum is per year.</t>
        </is>
      </c>
    </row>
    <row r="24">
      <c r="A24" s="4" t="inlineStr">
        <is>
          <t>Belgique (Wallonia) — Chèque « Maturité numérique »</t>
        </is>
      </c>
      <c r="B24" s="30" t="inlineStr">
        <is>
          <t>https://www.cheques-entreprises.be/cheques/</t>
        </is>
      </c>
      <c r="C24" t="inlineStr">
        <is>
          <t>OFFICIELLE</t>
        </is>
      </c>
      <c r="D24" s="4" t="inlineStr">
        <is>
          <t>read 22 September 2026</t>
        </is>
      </c>
      <c r="E24" s="4" t="inlineStr">
        <is>
          <t>OPEN. The maximum is excluding VAT over a rolling three-year period. SMEs and self-employed with their main office in Wallonia, fewer than 250 employees. The cybersecurity cheque is 75% with the same €50,000 ceiling.</t>
        </is>
      </c>
    </row>
    <row r="25">
      <c r="A25" s="4" t="inlineStr">
        <is>
          <t>Belgique (Wallonia) — Chèques énergie (audit global, partiel, de suivi, étude de faisabilité)</t>
        </is>
      </c>
      <c r="B25" s="30" t="inlineStr">
        <is>
          <t>https://www.cheques-entreprises.be/cheques/</t>
        </is>
      </c>
      <c r="C25" t="inlineStr">
        <is>
          <t>OFFICIELLE</t>
        </is>
      </c>
      <c r="D25" s="4" t="inlineStr">
        <is>
          <t>read 22 September 2026</t>
        </is>
      </c>
      <c r="E25" s="4" t="inlineStr">
        <is>
          <t>OPEN. Maxima over a rolling three-year period, excluding VAT. The maximum shown is the audit global ceiling (€8,000). Audit partiel €5,000; audit de suivi annuel €2,000; étude de faisabilité €5,000.</t>
        </is>
      </c>
    </row>
    <row r="26">
      <c r="A26" s="4" t="inlineStr">
        <is>
          <t>Autriche — UFI – Energiesparmaßnahmen (Umweltförderung im Inland)</t>
        </is>
      </c>
      <c r="B26" s="30" t="inlineStr">
        <is>
          <t>https://www.umweltfoerderung.at/fileadmin/user_upload/umweltfoerderung/betriebe/Energiesparen_in_Betrieben/UFI_Standardfall_Infoblatt_ENERGSPA.pdf</t>
        </is>
      </c>
      <c r="C26" t="inlineStr">
        <is>
          <t>OFFICIELLE</t>
        </is>
      </c>
      <c r="D26" s="4" t="inlineStr">
        <is>
          <t>Infoblatt version 04/2026</t>
        </is>
      </c>
      <c r="E26" s="4" t="inlineStr">
        <is>
          <t>OPEN (Infoblatt version 04/2026). Investment must be at least €10,000 and below €1.0 million. Minimum CO₂ saving 4 tonnes a year. Caveat: stand-alone Messtechnik, energy-management systems, monitoring, sensors and software are NOT listed as free-standing eligible measures — they qualify as MSR technology integrated into an eligible efficiency measure.</t>
        </is>
      </c>
    </row>
    <row r="27">
      <c r="A27" s="4" t="inlineStr">
        <is>
          <t>Autriche — Energiemanagement – Flexibilisierung im Verteilnetz (Betriebe)</t>
        </is>
      </c>
      <c r="B27" s="30" t="inlineStr">
        <is>
          <t>https://www.umweltfoerderung.at/betriebe/energiemanagement-fuer-betriebe</t>
        </is>
      </c>
      <c r="C27" t="inlineStr">
        <is>
          <t>OFFICIELLE</t>
        </is>
      </c>
      <c r="D27" s="4" t="inlineStr">
        <is>
          <t>read 22 September 2026</t>
        </is>
      </c>
      <c r="E27" s="4" t="inlineStr">
        <is>
          <t>OPEN to 15 April 2027, 12:00. Non-repayable grant. NOT VERIFIED: the funding rate and the minimum and maximum amounts were not stated on the page — the Leitfaden must be read. Applicants need low-voltage grid connections (network levels 6–7).</t>
        </is>
      </c>
    </row>
    <row r="28">
      <c r="A28" s="4" t="inlineStr">
        <is>
          <t>Autriche — Energieeffizienz-Ausschreibung Juli 2026 (UFI)</t>
        </is>
      </c>
      <c r="B28" s="30" t="inlineStr">
        <is>
          <t>https://www.umweltfoerderung.at/betriebe/energieeffizienz-2-2026</t>
        </is>
      </c>
      <c r="C28" t="inlineStr">
        <is>
          <t>OFFICIELLE</t>
        </is>
      </c>
      <c r="D28" s="4" t="inlineStr">
        <is>
          <t>read 22 September 2026</t>
        </is>
      </c>
      <c r="E28" s="4" t="inlineStr">
        <is>
          <t>OPEN to 12 October 2026, 12:00. Minimum investment €1.0 million and minimum saving 1.0 GWh a year. Out of range for a €30–300k monitoring ticket on its own. NOT VERIFIED: funding rate and maxima were not stated on the page read.</t>
        </is>
      </c>
    </row>
    <row r="29">
      <c r="A29" s="4" t="inlineStr">
        <is>
          <t>Autriche — KMU.DIGITAL</t>
        </is>
      </c>
      <c r="B29" s="30" t="inlineStr">
        <is>
          <t>https://www.kmudigital.at/</t>
        </is>
      </c>
      <c r="C29" t="inlineStr">
        <is>
          <t>OFFICIELLE</t>
        </is>
      </c>
      <c r="D29" s="4" t="inlineStr">
        <is>
          <t>read 22 September 2026</t>
        </is>
      </c>
      <c r="E29" s="4" t="inlineStr">
        <is>
          <t>BUDGET EXHAUSTED and discontinued: "Das Budget von KMU.DIGITAL 4.0 ist vollständig ausgeschöpft" and the programme will not be continued from 2027 because of federal budget consolidation. Do not build Austrian content or a budget around it. Point prospects at the UFI schemes instead. €35 million was allocated for 2024–2026.</t>
        </is>
      </c>
    </row>
    <row r="30">
      <c r="A30" s="4" t="inlineStr">
        <is>
          <t>Suède — Klimatklivet</t>
        </is>
      </c>
      <c r="B30" s="30" t="inlineStr">
        <is>
          <t>https://www.naturvardsverket.se/amnesomraden/klimatomstallningen/klimatklivet/klimatklivets-ansokningsomgangar/</t>
        </is>
      </c>
      <c r="C30" t="inlineStr">
        <is>
          <t>OFFICIELLE</t>
        </is>
      </c>
      <c r="D30" s="4" t="inlineStr">
        <is>
          <t>page updated 27 August 2026</t>
        </is>
      </c>
      <c r="E30" s="4" t="inlineStr">
        <is>
          <t>The 2026 open rounds closed on 4 September 2026. Next open round (preliminary): 22 February – 5 March 2027. NOT VERIFIED: maximum aid intensity by company size, minimum and maximum grants, and the eligibility of monitoring systems. Do not quote a Swedish aid intensity without a further source.</t>
        </is>
      </c>
    </row>
    <row r="31">
      <c r="A31" s="4" t="inlineStr">
        <is>
          <t>Suède — Energisteget / energikartläggningsstöd</t>
        </is>
      </c>
      <c r="B31" s="30" t="inlineStr">
        <is>
          <t>https://www.energimyndigheten.se/utlysningar/</t>
        </is>
      </c>
      <c r="C31" t="inlineStr">
        <is>
          <t>OFFICIELLE</t>
        </is>
      </c>
      <c r="D31" s="4" t="inlineStr">
        <is>
          <t>read 22 September 2026</t>
        </is>
      </c>
      <c r="E31" s="4" t="inlineStr">
        <is>
          <t>Both Energimyndigheten URLs returned 404 on 22 September 2026. APPEAR DISCONTINUED — presumed closed, not confirmed closed. Confirm with Energimyndigheten before relying on it either way. The open calls read on the agency’s own list on 22 September 2026 were all in energy preparedness, heavy-vehicle charging and academic research — none relevant to factory monitoring.</t>
        </is>
      </c>
    </row>
    <row r="32">
      <c r="A32" s="4" t="inlineStr">
        <is>
          <t>Danemark — Erhvervspuljen (Erhvervstilskud til energieffektiviseringer)</t>
        </is>
      </c>
      <c r="B32" s="30" t="inlineStr">
        <is>
          <t>https://www.statens-tilskudspuljer.dk/klima-energi-og-forsyningsministeriet/energistyrelsen/20</t>
        </is>
      </c>
      <c r="C32" t="inlineStr">
        <is>
          <t>OFFICIELLE</t>
        </is>
      </c>
      <c r="D32" s="4" t="inlineStr">
        <is>
          <t>read 22 September 2026</t>
        </is>
      </c>
      <c r="E32" s="4" t="inlineStr">
        <is>
          <t>The official portal shows the pool reopening on 2 March 2026, but the same passage also refers to closing "no later than November 2025" — internally inconsistent as read. The 2026 round status is UNCLEAR. Energistyrelsen’s own site could not be fetched (robots.txt timeout). CONFLICT: 60% versus 50% aid intensity, both on official Danish government portals — unresolved. The Budget sheet uses the lower figure (50%); change it if your own case documentation says otherwise. Total pool about DKK 3.5bn across 2020–2029; Virksomhedsguiden cites a maximum of DKK 112 million per applicant. Because the grant is computed per kWh or tonne saved, a monitoring project must be tied to a quantified, documented saving.</t>
        </is>
      </c>
    </row>
    <row r="33">
      <c r="A33" s="4" t="inlineStr">
        <is>
          <t>Danemark — SMV:Digital (rådgivertilskud)</t>
        </is>
      </c>
      <c r="B33" s="30" t="inlineStr">
        <is>
          <t>https://virksomhedsguiden.dk/content/ydelser/digitalisering-raadgivertilskud/00f2ddc0-76bb-4cb8-b15c-989ed1228c3d/</t>
        </is>
      </c>
      <c r="C33" t="inlineStr">
        <is>
          <t>OFFICIELLE</t>
        </is>
      </c>
      <c r="D33" s="4" t="inlineStr">
        <is>
          <t>read 22 September 2026</t>
        </is>
      </c>
      <c r="E33" s="4" t="inlineStr">
        <is>
          <t>Next round 9 November 2026 09:00 – 16 November 2026 23:55. DKK 15 million, supporting roughly 150 companies. Maximum DKK 50,000 for cybersecurity, digital marketing and simple ERP. Maximum eligible expense DKK 300,000. Eligibility: at least 2 full-time equivalents; SME definition applies.</t>
        </is>
      </c>
    </row>
    <row r="34">
      <c r="A34" s="4" t="inlineStr">
        <is>
          <t>Finlande — Energiatuki</t>
        </is>
      </c>
      <c r="B34" s="30" t="inlineStr">
        <is>
          <t>https://www.businessfinland.fi/suomalaisille-asiakkaille/palvelut/rahoitus/energiatuki</t>
        </is>
      </c>
      <c r="C34" t="inlineStr">
        <is>
          <t>OFFICIELLE</t>
        </is>
      </c>
      <c r="D34" s="4" t="inlineStr">
        <is>
          <t>page updated 29 October 2025</t>
        </is>
      </c>
      <c r="E34" s="4" t="inlineStr">
        <is>
          <t>OPEN, continuous application ("jatkuva haku"). No 2026 deadline. The minimum and maximum are the project size for an energy-efficiency investment. NOT VERIFIED: whether metering and monitoring hardware and software are eligible as a stand-alone energy-efficiency investment — the page did not itemise eligible costs. Signing the energiatehokkuussopimus or structuring the deal as an ESCO contract is worth 5 to 10 points of aid intensity.</t>
        </is>
      </c>
    </row>
    <row r="35">
      <c r="A35" s="4" t="inlineStr">
        <is>
          <t>Suisse — ProKilowatt — Programme</t>
        </is>
      </c>
      <c r="B35" s="30" t="inlineStr">
        <is>
          <t>https://pubdb.bfe.admin.ch/de/publication/download/12353</t>
        </is>
      </c>
      <c r="C35" t="inlineStr">
        <is>
          <t>OFFICIELLE</t>
        </is>
      </c>
      <c r="D35" s="4" t="inlineStr">
        <is>
          <t>read 22 September 2026</t>
        </is>
      </c>
      <c r="E35" s="4" t="inlineStr">
        <is>
          <t>The 2026 programme deadline was 1 May 2026. Budget at least CHF 30m; the overall ProKilowatt budget is CHF 70m a year. The 2026 programme conditions document, as read, EXCLUDES lighting measures, new-build and replacement buildings, "systems management installation" (Leittechnik / building automation), fuel substitution with non-renewables, and measures already implemented before approval. The precise scope of the systems-management exclusion matters directly for a monitoring vendor and should be confirmed in the German original. Swiss cantonal programmes and the CO₂-levy-exemption / target-agreement route were not researched — a genuine gap.</t>
        </is>
      </c>
    </row>
    <row r="36">
      <c r="A36" s="4" t="inlineStr">
        <is>
          <t>Suisse — ProKilowatt — Projekte</t>
        </is>
      </c>
      <c r="B36" s="30" t="inlineStr">
        <is>
          <t>https://www.bfe.admin.ch/bfe/en/home/promotion/energy-efficiency/competitive-calls-for-tenders-prokilowatt.html/</t>
        </is>
      </c>
      <c r="C36" t="inlineStr">
        <is>
          <t>OFFICIELLE</t>
        </is>
      </c>
      <c r="D36" s="4" t="inlineStr">
        <is>
          <t>read 22 September 2026</t>
        </is>
      </c>
      <c r="E36" s="4" t="inlineStr">
        <is>
          <t>Submission window 3 November 2025 – 1 November 2026. NOT VERIFIED: the project-route funding rate. The 30% figure belongs to the programme route in the row above, not to this one — do not carry it across.</t>
        </is>
      </c>
    </row>
    <row r="37">
      <c r="A37" s="4" t="inlineStr">
        <is>
          <t>Türkiye — KOBİ Dijital Dönüşüm Destek Programı</t>
        </is>
      </c>
      <c r="B37" s="30" t="inlineStr">
        <is>
          <t>https://www.kosgeb.gov.tr/site/tr/genel/destekdetay/9144/kobi-dijital-donusum-destek-programi</t>
        </is>
      </c>
      <c r="C37" t="inlineStr">
        <is>
          <t>OFFICIELLE</t>
        </is>
      </c>
      <c r="D37" s="4" t="inlineStr">
        <is>
          <t>read 22 September 2026</t>
        </is>
      </c>
      <c r="E37" s="4" t="inlineStr">
        <is>
          <t>ACTIVE. Listed under active supports; application form revision dated 11.05.2026. Maximum credit term 36 months with an optional 6-month grace period; programme period 24 months. Partner banks: TEB, İş Bankası, Yapı Kredi. The gate that matters: an approved digital-transformation maturity assessment report is mandatory before financing — TÜSSİDE DDX or MEXT SIRI. Financial tests: positive equity in the last fiscal year, and positive operating profit in at least one of the last three. Excluded activities follow the EBRD unsuitable-sectors list. There is no aid intensity to model — the benefit is the interest avoided.</t>
        </is>
      </c>
    </row>
    <row r="38">
      <c r="A38" s="4" t="inlineStr">
        <is>
          <t>Türkiye — Kapasite Geliştirme Destek Programı</t>
        </is>
      </c>
      <c r="B38" s="30" t="inlineStr">
        <is>
          <t>https://www.kosgeb.gov.tr/site/tr/genel/destekdetay/9200/kapasite-gelistirme-destek-programi</t>
        </is>
      </c>
      <c r="C38" t="inlineStr">
        <is>
          <t>OFFICIELLE</t>
        </is>
      </c>
      <c r="D38" s="4" t="inlineStr">
        <is>
          <t>read 22 September 2026</t>
        </is>
      </c>
      <c r="E38" s="4" t="inlineStr">
        <is>
          <t>ACTIVE programme, window closed. 2026 Period 3 ran 22 August – 15 September 2026; Period 1 ran 3–28 February and Period 2 6–30 June. A further window is expected but was not announced as at 22 September 2026. The "20 points" is a reduction in the loan rate, not an aid intensity, so the Budget sheet cannot model it as a rate; use the 1,000,000 TL non-repayable element instead. Credit ceiling 30,000,000 TL for the defence, aviation and space supplier track (EYDEP-A 30m, B 27.5m, C 25m). Gate: the applicant must be classified "hızlı büyüyen" (fast-growing). In 2025, 2,440 enterprises accessed 38.4 billion TL through this programme.</t>
        </is>
      </c>
    </row>
    <row r="39">
      <c r="A39" s="4" t="inlineStr">
        <is>
          <t>Türkiye — Yeşil Sanayi Destek Programı – Sanayide Temiz ve Döngüsel Ekonomi</t>
        </is>
      </c>
      <c r="B39" s="30" t="inlineStr">
        <is>
          <t>https://www.kosgeb.gov.tr/site/tr/genel/destekdetay/9022/yesil-sanayi-destek-programi</t>
        </is>
      </c>
      <c r="C39" t="inlineStr">
        <is>
          <t>OFFICIELLE</t>
        </is>
      </c>
      <c r="D39" s="4" t="inlineStr">
        <is>
          <t>read 22 September 2026</t>
        </is>
      </c>
      <c r="E39" s="4" t="inlineStr">
        <is>
          <t>Programme live and on KOSGEB’s active list; the 2026 call status is NOT VERIFIED — the only proje teklif çağrısı documents located are dated 2023 and 2024. Verify that a 2026 call is open before telling anyone to apply. Funded by the World Bank Türkiye Yeşil Sanayi Projesi.</t>
        </is>
      </c>
    </row>
    <row r="40">
      <c r="A40" s="4" t="inlineStr">
        <is>
          <t>Türkiye — Yeşil Sanayi Destek Programı – güneş enerjisi yatırımları</t>
        </is>
      </c>
      <c r="B40" s="30" t="inlineStr">
        <is>
          <t>https://www.kosgeb.gov.tr/site/tr/genel/destekdetay/9022/yesil-sanayi-destek-programi</t>
        </is>
      </c>
      <c r="C40" t="inlineStr">
        <is>
          <t>OFFICIELLE</t>
        </is>
      </c>
      <c r="D40" s="4" t="inlineStr">
        <is>
          <t>read 22 September 2026</t>
        </is>
      </c>
      <c r="E40" s="4" t="inlineStr">
        <is>
          <t>Programme live; the 2026 call status is NOT VERIFIED (see the row above). Listed for completeness: solar investment, not a route for monitoring.</t>
        </is>
      </c>
    </row>
    <row r="41">
      <c r="A41" s="4" t="inlineStr">
        <is>
          <t>Türkiye — TÜBİTAK 1501 Sanayi Ar-Ge Destek Programı</t>
        </is>
      </c>
      <c r="B41" s="30" t="inlineStr">
        <is>
          <t>https://tubitak.gov.tr/tr/duyuru/1501-sanayi-ar-ge-destek-programi-ve-1507-kobi-ar-ge-baslangic-destek-programi-2026-yili-2-cagrilari-acildi</t>
        </is>
      </c>
      <c r="C41" t="inlineStr">
        <is>
          <t>OFFICIELLE</t>
        </is>
      </c>
      <c r="D41" s="4" t="inlineStr">
        <is>
          <t>announcement 20 July 2026</t>
        </is>
      </c>
      <c r="E41" s="4" t="inlineStr">
        <is>
          <t>OPEN. 2026-2 call opened 20 July 2026; organisation-level pre-registration deadline 22 October 2026; call closes 26 October 2026. Duration 24 months, extendable to 36. The 2026-2 call text restricts applicants to SMEs, which contradicts the long-standing framing of 1501 as the large-firm programme. Quote the call text, not the old framing. Maximum two proposals per organisation per call period, counted across 1501 and 1507 combined.</t>
        </is>
      </c>
    </row>
    <row r="42">
      <c r="A42" s="4" t="inlineStr">
        <is>
          <t>Türkiye — TÜBİTAK 1507 KOBİ Ar-Ge Başlangıç Destek Programı</t>
        </is>
      </c>
      <c r="B42" s="30" t="inlineStr">
        <is>
          <t>https://tubitak.gov.tr/en/funds/industrial/national-support-programs/1507-tubitak-sme-rd-start-support-program</t>
        </is>
      </c>
      <c r="C42" t="inlineStr">
        <is>
          <t>OFFICIELLE</t>
        </is>
      </c>
      <c r="D42" s="4" t="inlineStr">
        <is>
          <t>read 22 September 2026</t>
        </is>
      </c>
      <c r="E42" s="4" t="inlineStr">
        <is>
          <t>UPCOMING. 2026-2 applications 9–11 November 2026; 2026-1 closed 30 March 2026. NOT VERIFIED against the call text: the 75% rate, the 3,000,000 TL project budget cap and the 18-month duration come from TÜBİTAK’s English programme page; the 2026 call text does not restate them.</t>
        </is>
      </c>
    </row>
    <row r="43">
      <c r="A43" s="4" t="inlineStr">
        <is>
          <t>Türkiye — Yatırım Teşvik Belgesi (Karar 9903)</t>
        </is>
      </c>
      <c r="B43" s="30" t="inlineStr">
        <is>
          <t>https://www.resmigazete.gov.tr/eskiler/2025/06/20250621-14.htm</t>
        </is>
      </c>
      <c r="C43" t="inlineStr">
        <is>
          <t>OFFICIELLE</t>
        </is>
      </c>
      <c r="D43" s="4" t="inlineStr">
        <is>
          <t>RG 30 May 2025; Tebliğ 21 June 2025</t>
        </is>
      </c>
      <c r="E43" s="4" t="inlineStr">
        <is>
          <t>IN FORCE since Resmî Gazete 30.05.2025, No. 32915. Minimum fixed investment 12,000,000 TL in Regions 1–2 and 6,000,000 TL elsewhere; Stratejik Hamle needs 100,000,000 TL for high-technology products and 200,000,000 TL otherwise. The rate table is SECONDARY: two professional-services bulletins of 30 May 2025 agree, but the gazette rate annexes could not be read, so no rate is used in the Budget sheet. Sources DISAGREE on whether the 240,000,000 / 180,000,000 TL caps attach to makine desteği (KPMG) or faiz desteği (PwC) — do not publish either reading. Practical point: a stand-alone monitoring deployment rarely clears the 6,000,000 TL floor; it clears it as a line inside a larger machinery investment, and the VAT and customs exemptions only apply if the kit is written into the belge’s machinery list at application.</t>
        </is>
      </c>
    </row>
    <row r="44">
      <c r="A44" s="4" t="inlineStr">
        <is>
          <t>Türkiye — VAP — Verimlilik Artırıcı Proje</t>
        </is>
      </c>
      <c r="B44" s="30" t="inlineStr">
        <is>
          <t>https://www.mevzuat.gov.tr/File/GeneratePdf?mevzuatNo=15437&amp;mevzuatTur=KurumVeKurulusYonetmeligi&amp;mevzuatTertip=5</t>
        </is>
      </c>
      <c r="C44" t="inlineStr">
        <is>
          <t>OFFICIELLE</t>
        </is>
      </c>
      <c r="D44" s="4" t="inlineStr">
        <is>
          <t>consolidated text, last amendment RG 21.09.2024</t>
        </is>
      </c>
      <c r="E44" s="4" t="inlineStr">
        <is>
          <t>Legal basis in force; the 2026 call window is NOT VERIFIED. There is no fixed annual window (Md. 6): the Presidency may take applications once, several times, or continuously. Conditions: EVDES registration, an appointed energy manager under Md. 9, the Md. 32 information-provision duty, and a TS EN ISO 50001 certificate. Minimum instantaneous saving 150 kW for industry and energy-sector applicants (Ministry of Industry support portal, 9 May 2025); the Usul ve Esaslar leaves the threshold to each call. The annual "Azami Destek Miktarı" is set per call within the 15,000,000 TL legal cap.</t>
        </is>
      </c>
    </row>
    <row r="45">
      <c r="A45" s="4" t="inlineStr">
        <is>
          <t>Türkiye — Enerji/karbon yoğunluğu azaltma desteği</t>
        </is>
      </c>
      <c r="B45" s="30" t="inlineStr">
        <is>
          <t>https://www.mevzuat.gov.tr/File/GeneratePdf?mevzuatNo=15437&amp;mevzuatTur=KurumVeKurulusYonetmeligi&amp;mevzuatTertip=5</t>
        </is>
      </c>
      <c r="C45" t="inlineStr">
        <is>
          <t>OFFICIELLE</t>
        </is>
      </c>
      <c r="D45" s="4" t="inlineStr">
        <is>
          <t>consolidated text, last amendment RG 21.09.2024</t>
        </is>
      </c>
      <c r="E45" s="4" t="inlineStr">
        <is>
          <t>Legal basis in force; call status NOT VERIFIED. The ministry’s live list of support windows is disallowed by robots.txt and could not be read. The base is your energy spend, not the project cost — enter the energy spend in the Budget sheet if you model this one.</t>
        </is>
      </c>
    </row>
    <row r="46">
      <c r="A46" s="4" t="inlineStr">
        <is>
          <t>Türkiye — Model Fabrika / Yetkinlik ve Dijital Dönüşüm Merkezi</t>
        </is>
      </c>
      <c r="B46" s="30" t="inlineStr">
        <is>
          <t>https://www.modelfabrika.org/</t>
        </is>
      </c>
      <c r="C46" t="inlineStr">
        <is>
          <t>REPRODUCTION</t>
        </is>
      </c>
      <c r="D46" s="4" t="inlineStr">
        <is>
          <t>statement 28 July 2026</t>
        </is>
      </c>
      <c r="E46" s="4" t="inlineStr">
        <is>
          <t>12 model factories in operation, target 16 by the end of 2027 (Minister, 28 July 2026). DDX is one of the two accepted maturity models for the KOSGEB digital-transformation loan, so the model factories are both a demand channel and a gatekeeper. sanayi.gov.tr’s own Model Fabrika page returned an access-denied error; the count comes from a reproduction of a ministerial statement. The centres’ own site does not mention OEE or shop-floor data acquisition by name.</t>
        </is>
      </c>
    </row>
    <row r="47">
      <c r="A47" s="4" t="inlineStr">
        <is>
          <t>Türkiye — İşletme Geliştirme Destek Programı (İGDP)</t>
        </is>
      </c>
      <c r="B47" s="30" t="inlineStr">
        <is>
          <t>https://www.kosgeb.gov.tr/site/tr/genel/destekler/3/destekler</t>
        </is>
      </c>
      <c r="C47" t="inlineStr">
        <is>
          <t>OFFICIELLE</t>
        </is>
      </c>
      <c r="D47" s="4" t="inlineStr">
        <is>
          <t>read 22 September 2026</t>
        </is>
      </c>
      <c r="E47" s="4" t="inlineStr">
        <is>
          <t>DISCONTINUED — filed by KOSGEB under "Yürürlükten Kaldırılan Destekler" (repealed supports). Still widely quoted by Turkish consultant and vendor pages: Model Fabrika 100,000 TL at 60%, Dijital Dönüşüm Danışmanlığı 20,000 TL at 100%, energy-efficient motor 80,000 TL. Those line items went away with the programme. Do not quote them as current.</t>
        </is>
      </c>
    </row>
    <row r="48">
      <c r="A48" s="4" t="inlineStr">
        <is>
          <t>Türkiye — KOBİ Teknoyatırım (Teknolojik Ürün Yatırım)</t>
        </is>
      </c>
      <c r="B48" s="30" t="inlineStr">
        <is>
          <t>https://www.kosgeb.gov.tr/site/tr/genel/destekler/3/destekler</t>
        </is>
      </c>
      <c r="C48" t="inlineStr">
        <is>
          <t>OFFICIELLE</t>
        </is>
      </c>
      <c r="D48" s="4" t="inlineStr">
        <is>
          <t>read 22 September 2026</t>
        </is>
      </c>
      <c r="E48" s="4" t="inlineStr">
        <is>
          <t>DISCONTINUED — filed by KOSGEB under "Yürürlükten Kaldırılan Destekler". Kept because, with İGDP, it is the programme most often quoted in Turkish content as if it were live. The live manufacturing-digitalisation route is the KOBİ Dijital Dönüşüm loan, not a grant.</t>
        </is>
      </c>
    </row>
    <row r="49">
      <c r="A49" s="4" t="inlineStr">
        <is>
          <t>Türkiye — Teknoloji Odaklı Sanayi Hamlesi (HAMLE)</t>
        </is>
      </c>
      <c r="B49" s="30" t="inlineStr">
        <is>
          <t>https://www.hamle.gov.tr/</t>
        </is>
      </c>
      <c r="C49" t="inlineStr">
        <is>
          <t>OFFICIELLE</t>
        </is>
      </c>
      <c r="D49" s="4" t="inlineStr">
        <is>
          <t>read 22 September 2026</t>
        </is>
      </c>
      <c r="E49" s="4" t="inlineStr">
        <is>
          <t>NOT VERIFIED — the call-plan page is robots.txt-blocked and sanayi.gov.tr rejected the request. No open-call information could be established. Do not quote rates, ceilings or windows for this programme.</t>
        </is>
      </c>
    </row>
    <row r="50">
      <c r="A50" s="4" t="inlineStr">
        <is>
          <t>Türkiye — Teknolojik Ürün Yatırım Destek Programı (TÜYDP)</t>
        </is>
      </c>
      <c r="B50" s="30" t="inlineStr">
        <is>
          <t>https://www.resmigazete.gov.tr/</t>
        </is>
      </c>
      <c r="C50" t="inlineStr">
        <is>
          <t>OFFICIELLE</t>
        </is>
      </c>
      <c r="D50" s="4" t="inlineStr">
        <is>
          <t>read 22 September 2026</t>
        </is>
      </c>
      <c r="E50" s="4" t="inlineStr">
        <is>
          <t>NOT VERIFIED — the governing Yönetmelik (RG 29 April 2014, No. 28986, amended 22 March 2022) exists, but no 2026 call, rate or ceiling was found. Do not quote rates for this programme.</t>
        </is>
      </c>
    </row>
    <row r="51">
      <c r="A51" s="4" t="inlineStr">
        <is>
          <t>Funding research file — "Not verified / conflicting" list</t>
        </is>
      </c>
      <c r="B51" s="4" t="inlineStr"/>
      <c r="C51" t="inlineStr">
        <is>
          <t>OFFICIELLE</t>
        </is>
      </c>
      <c r="D51" s="4" t="inlineStr">
        <is>
          <t>22 September 2026</t>
        </is>
      </c>
      <c r="E51" s="4" t="inlineStr">
        <is>
          <t>Items left open across the 35 European programmes: Italian iperammortamento software eligibility; EEW Modul 3 minimum investment and 2026 budget status; EIA annual maximum (€153m vs €155m); WBSO rates; SLIM 2026 window dates; Erhvervspuljen intensity (60% vs 50%) and 2026 round; Klimatklivet intensity; Energisteget status; Spanish IT deduction cuota limits; FNEE regional terms; Portuguese SITCE and SICE eligible-cost lists; Austrian Energiemanagement and Ausschreibung rates; ProKilowatt project-route rate and the scope of the systems-management exclusion; Swiss cantonal programmes and the CO₂-levy-exemption route, which were not researched at all.</t>
        </is>
      </c>
    </row>
    <row r="52">
      <c r="A52" s="4" t="inlineStr">
        <is>
          <t>Türkiye research file — "Not verified" list</t>
        </is>
      </c>
      <c r="B52" s="4" t="inlineStr"/>
      <c r="C52" t="inlineStr">
        <is>
          <t>OFFICIELLE</t>
        </is>
      </c>
      <c r="D52" s="4" t="inlineStr">
        <is>
          <t>22 September 2026</t>
        </is>
      </c>
      <c r="E52" s="4" t="inlineStr">
        <is>
          <t>Sources that blocked the research: TÜİK (JavaScript-gated on every endpoint), sanayi.gov.tr, hamle.gov.tr, enerjiverimliligi.enerji.gov.tr and EPDK tariff tables. Open items: whether a 2026 Yeşil Sanayi call exists; the VAP 2026 window and annual maximum; HAMLE and TÜYDP status; what the 240m/180m TL caps in Karar 9903 attach to; the TÜBİTAK 1507 rate, ceiling and duration against the call text; 2026 Turkish industrial electricity prices.</t>
        </is>
      </c>
    </row>
  </sheetData>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 xmlns:r="http://schemas.openxmlformats.org/officeDocument/2006/relationships" ref="B12" r:id="rId11"/>
    <hyperlink xmlns:r="http://schemas.openxmlformats.org/officeDocument/2006/relationships" ref="B13" r:id="rId12"/>
    <hyperlink xmlns:r="http://schemas.openxmlformats.org/officeDocument/2006/relationships" ref="B14" r:id="rId13"/>
    <hyperlink xmlns:r="http://schemas.openxmlformats.org/officeDocument/2006/relationships" ref="B15" r:id="rId14"/>
    <hyperlink xmlns:r="http://schemas.openxmlformats.org/officeDocument/2006/relationships" ref="B16" r:id="rId15"/>
    <hyperlink xmlns:r="http://schemas.openxmlformats.org/officeDocument/2006/relationships" ref="B17" r:id="rId16"/>
    <hyperlink xmlns:r="http://schemas.openxmlformats.org/officeDocument/2006/relationships" ref="B18" r:id="rId17"/>
    <hyperlink xmlns:r="http://schemas.openxmlformats.org/officeDocument/2006/relationships" ref="B19" r:id="rId18"/>
    <hyperlink xmlns:r="http://schemas.openxmlformats.org/officeDocument/2006/relationships" ref="B20" r:id="rId19"/>
    <hyperlink xmlns:r="http://schemas.openxmlformats.org/officeDocument/2006/relationships" ref="B21" r:id="rId20"/>
    <hyperlink xmlns:r="http://schemas.openxmlformats.org/officeDocument/2006/relationships" ref="B22" r:id="rId21"/>
    <hyperlink xmlns:r="http://schemas.openxmlformats.org/officeDocument/2006/relationships" ref="B23" r:id="rId22"/>
    <hyperlink xmlns:r="http://schemas.openxmlformats.org/officeDocument/2006/relationships" ref="B24" r:id="rId23"/>
    <hyperlink xmlns:r="http://schemas.openxmlformats.org/officeDocument/2006/relationships" ref="B25" r:id="rId24"/>
    <hyperlink xmlns:r="http://schemas.openxmlformats.org/officeDocument/2006/relationships" ref="B26" r:id="rId25"/>
    <hyperlink xmlns:r="http://schemas.openxmlformats.org/officeDocument/2006/relationships" ref="B27" r:id="rId26"/>
    <hyperlink xmlns:r="http://schemas.openxmlformats.org/officeDocument/2006/relationships" ref="B28" r:id="rId27"/>
    <hyperlink xmlns:r="http://schemas.openxmlformats.org/officeDocument/2006/relationships" ref="B29" r:id="rId28"/>
    <hyperlink xmlns:r="http://schemas.openxmlformats.org/officeDocument/2006/relationships" ref="B30" r:id="rId29"/>
    <hyperlink xmlns:r="http://schemas.openxmlformats.org/officeDocument/2006/relationships" ref="B31" r:id="rId30"/>
    <hyperlink xmlns:r="http://schemas.openxmlformats.org/officeDocument/2006/relationships" ref="B32" r:id="rId31"/>
    <hyperlink xmlns:r="http://schemas.openxmlformats.org/officeDocument/2006/relationships" ref="B33" r:id="rId32"/>
    <hyperlink xmlns:r="http://schemas.openxmlformats.org/officeDocument/2006/relationships" ref="B34" r:id="rId33"/>
    <hyperlink xmlns:r="http://schemas.openxmlformats.org/officeDocument/2006/relationships" ref="B35" r:id="rId34"/>
    <hyperlink xmlns:r="http://schemas.openxmlformats.org/officeDocument/2006/relationships" ref="B36" r:id="rId35"/>
    <hyperlink xmlns:r="http://schemas.openxmlformats.org/officeDocument/2006/relationships" ref="B37" r:id="rId36"/>
    <hyperlink xmlns:r="http://schemas.openxmlformats.org/officeDocument/2006/relationships" ref="B38" r:id="rId37"/>
    <hyperlink xmlns:r="http://schemas.openxmlformats.org/officeDocument/2006/relationships" ref="B39" r:id="rId38"/>
    <hyperlink xmlns:r="http://schemas.openxmlformats.org/officeDocument/2006/relationships" ref="B40" r:id="rId39"/>
    <hyperlink xmlns:r="http://schemas.openxmlformats.org/officeDocument/2006/relationships" ref="B41" r:id="rId40"/>
    <hyperlink xmlns:r="http://schemas.openxmlformats.org/officeDocument/2006/relationships" ref="B42" r:id="rId41"/>
    <hyperlink xmlns:r="http://schemas.openxmlformats.org/officeDocument/2006/relationships" ref="B43" r:id="rId42"/>
    <hyperlink xmlns:r="http://schemas.openxmlformats.org/officeDocument/2006/relationships" ref="B44" r:id="rId43"/>
    <hyperlink xmlns:r="http://schemas.openxmlformats.org/officeDocument/2006/relationships" ref="B45" r:id="rId44"/>
    <hyperlink xmlns:r="http://schemas.openxmlformats.org/officeDocument/2006/relationships" ref="B46" r:id="rId45"/>
    <hyperlink xmlns:r="http://schemas.openxmlformats.org/officeDocument/2006/relationships" ref="B47" r:id="rId46"/>
    <hyperlink xmlns:r="http://schemas.openxmlformats.org/officeDocument/2006/relationships" ref="B48" r:id="rId47"/>
    <hyperlink xmlns:r="http://schemas.openxmlformats.org/officeDocument/2006/relationships" ref="B49" r:id="rId48"/>
    <hyperlink xmlns:r="http://schemas.openxmlformats.org/officeDocument/2006/relationships" ref="B50" r:id="rId49"/>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2026-09-22T21:24:49Z</dcterms:created>
  <dcterms:modified xmlns:dcterms="http://purl.org/dc/terms/" xmlns:xsi="http://www.w3.org/2001/XMLSchema-instance" xsi:type="dcterms:W3CDTF">2026-09-22T21:24:49Z</dcterms:modified>
</cp:coreProperties>
</file>